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OEm fact sheet\Emigração Marrocos\"/>
    </mc:Choice>
  </mc:AlternateContent>
  <xr:revisionPtr revIDLastSave="0" documentId="13_ncr:1_{2A0441AF-866E-4C56-AE07-21F8537D73EB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ndice" sheetId="11" r:id="rId1"/>
    <sheet name="Quadro 1" sheetId="28" r:id="rId2"/>
    <sheet name="Quadro 2" sheetId="63" r:id="rId3"/>
    <sheet name="Quadro 3" sheetId="70" r:id="rId4"/>
    <sheet name="Quadro 4" sheetId="64" r:id="rId5"/>
    <sheet name="Quadro 5" sheetId="65" r:id="rId6"/>
    <sheet name="Quadro 6" sheetId="66" r:id="rId7"/>
    <sheet name="Quadro 7" sheetId="10" r:id="rId8"/>
    <sheet name="Quadro 8" sheetId="67" r:id="rId9"/>
    <sheet name="Quadro 9" sheetId="68" r:id="rId10"/>
    <sheet name="Quadro 10" sheetId="71" r:id="rId11"/>
    <sheet name="Quadro 11 " sheetId="69" r:id="rId12"/>
    <sheet name="Gráfico 1" sheetId="79" r:id="rId13"/>
    <sheet name="Gráfico 2" sheetId="16" r:id="rId14"/>
    <sheet name="Gráfico 3" sheetId="51" r:id="rId15"/>
    <sheet name="Gráfico 4" sheetId="54" r:id="rId16"/>
    <sheet name="Gráfico 5" sheetId="19" r:id="rId17"/>
    <sheet name="Gráfico 6" sheetId="49" r:id="rId18"/>
    <sheet name="Gráfico 7" sheetId="53" r:id="rId19"/>
    <sheet name="Gráfico 8" sheetId="52" r:id="rId20"/>
    <sheet name="Gráfico 9" sheetId="55" r:id="rId21"/>
    <sheet name="Gráfico 10" sheetId="56" r:id="rId22"/>
    <sheet name="Gráfico 11" sheetId="72" r:id="rId23"/>
    <sheet name="Gráfico 12" sheetId="57" r:id="rId24"/>
    <sheet name="Metainformação" sheetId="25" r:id="rId25"/>
  </sheets>
  <definedNames>
    <definedName name="Quadro_6__Nascimentos_em_França_por_principais_países_de_nascimento_da_mãe__valores_acumulados__1977_2018" localSheetId="12">Indice!#REF!</definedName>
    <definedName name="Quadro_6__Nascimentos_em_França_por_principais_países_de_nascimento_da_mãe__valores_acumulados__1977_2018" localSheetId="21">Indice!#REF!</definedName>
    <definedName name="Quadro_6__Nascimentos_em_França_por_principais_países_de_nascimento_da_mãe__valores_acumulados__1977_2018" localSheetId="22">Indice!#REF!</definedName>
    <definedName name="Quadro_6__Nascimentos_em_França_por_principais_países_de_nascimento_da_mãe__valores_acumulados__1977_2018" localSheetId="23">Indice!#REF!</definedName>
    <definedName name="Quadro_6__Nascimentos_em_França_por_principais_países_de_nascimento_da_mãe__valores_acumulados__1977_2018" localSheetId="14">Indice!#REF!</definedName>
    <definedName name="Quadro_6__Nascimentos_em_França_por_principais_países_de_nascimento_da_mãe__valores_acumulados__1977_2018" localSheetId="15">Indice!#REF!</definedName>
    <definedName name="Quadro_6__Nascimentos_em_França_por_principais_países_de_nascimento_da_mãe__valores_acumulados__1977_2018" localSheetId="17">Indice!#REF!</definedName>
    <definedName name="Quadro_6__Nascimentos_em_França_por_principais_países_de_nascimento_da_mãe__valores_acumulados__1977_2018" localSheetId="18">Indice!#REF!</definedName>
    <definedName name="Quadro_6__Nascimentos_em_França_por_principais_países_de_nascimento_da_mãe__valores_acumulados__1977_2018" localSheetId="19">Indice!#REF!</definedName>
    <definedName name="Quadro_6__Nascimentos_em_França_por_principais_países_de_nascimento_da_mãe__valores_acumulados__1977_2018" localSheetId="20">Indice!#REF!</definedName>
    <definedName name="Quadro_6__Nascimentos_em_França_por_principais_países_de_nascimento_da_mãe__valores_acumulados__1977_2018">Indice!#REF!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2" i="68" l="1"/>
  <c r="D4" i="11"/>
  <c r="B18" i="11"/>
  <c r="B16" i="28"/>
  <c r="B16" i="63"/>
  <c r="B17" i="70"/>
  <c r="B17" i="64"/>
  <c r="B17" i="65"/>
  <c r="B18" i="66"/>
  <c r="B19" i="10"/>
  <c r="B17" i="67"/>
  <c r="B17" i="68"/>
  <c r="B17" i="71"/>
  <c r="B17" i="69"/>
  <c r="B23" i="79"/>
  <c r="B23" i="16"/>
  <c r="B23" i="51"/>
  <c r="B22" i="54"/>
  <c r="B22" i="19"/>
  <c r="B30" i="49"/>
  <c r="B22" i="53"/>
  <c r="B22" i="52"/>
  <c r="B35" i="55"/>
  <c r="B27" i="56"/>
  <c r="B24" i="72"/>
  <c r="B27" i="57"/>
  <c r="D5" i="11" l="1"/>
  <c r="D14" i="11"/>
  <c r="B13" i="11"/>
  <c r="B14" i="11"/>
  <c r="B14" i="28"/>
  <c r="B22" i="79" l="1"/>
  <c r="B21" i="79"/>
  <c r="B21" i="16"/>
  <c r="B23" i="72"/>
  <c r="B22" i="72"/>
  <c r="N6" i="71"/>
  <c r="O7" i="71"/>
  <c r="O8" i="71"/>
  <c r="O9" i="71"/>
  <c r="O10" i="71"/>
  <c r="O12" i="71"/>
  <c r="O6" i="71"/>
  <c r="M6" i="71"/>
  <c r="F6" i="71"/>
  <c r="B16" i="71" l="1"/>
  <c r="B15" i="71"/>
  <c r="M12" i="71"/>
  <c r="K12" i="71"/>
  <c r="I12" i="71"/>
  <c r="G12" i="71"/>
  <c r="E12" i="71"/>
  <c r="D12" i="71"/>
  <c r="M10" i="71"/>
  <c r="K10" i="71"/>
  <c r="I10" i="71"/>
  <c r="G10" i="71"/>
  <c r="E10" i="71"/>
  <c r="D10" i="71"/>
  <c r="M9" i="71"/>
  <c r="K9" i="71"/>
  <c r="I9" i="71"/>
  <c r="G9" i="71"/>
  <c r="E9" i="71"/>
  <c r="D9" i="71"/>
  <c r="M8" i="71"/>
  <c r="K8" i="71"/>
  <c r="I8" i="71"/>
  <c r="G8" i="71"/>
  <c r="E8" i="71"/>
  <c r="D8" i="71"/>
  <c r="M7" i="71"/>
  <c r="K7" i="71"/>
  <c r="I7" i="71"/>
  <c r="G7" i="71"/>
  <c r="E7" i="71"/>
  <c r="D7" i="71"/>
  <c r="L6" i="71"/>
  <c r="J6" i="71"/>
  <c r="K6" i="71" s="1"/>
  <c r="H6" i="71"/>
  <c r="I6" i="71" s="1"/>
  <c r="G6" i="71"/>
  <c r="E6" i="71"/>
  <c r="B17" i="11"/>
  <c r="B15" i="28"/>
  <c r="B15" i="63"/>
  <c r="B16" i="70"/>
  <c r="B16" i="64"/>
  <c r="B16" i="65"/>
  <c r="B17" i="66"/>
  <c r="B18" i="10"/>
  <c r="B16" i="67"/>
  <c r="B16" i="68"/>
  <c r="B16" i="69"/>
  <c r="B22" i="16"/>
  <c r="B22" i="51"/>
  <c r="B21" i="54"/>
  <c r="B21" i="19"/>
  <c r="B29" i="49"/>
  <c r="B21" i="53"/>
  <c r="B21" i="52"/>
  <c r="B34" i="55"/>
  <c r="B26" i="56"/>
  <c r="B26" i="57"/>
  <c r="B14" i="63"/>
  <c r="B15" i="70"/>
  <c r="B15" i="64"/>
  <c r="B15" i="65"/>
  <c r="B16" i="66"/>
  <c r="B17" i="10"/>
  <c r="B15" i="67"/>
  <c r="B15" i="68"/>
  <c r="B15" i="69"/>
  <c r="B21" i="51"/>
  <c r="B20" i="54"/>
  <c r="B20" i="19"/>
  <c r="B28" i="49"/>
  <c r="B20" i="53"/>
  <c r="B20" i="52"/>
  <c r="B33" i="55"/>
  <c r="B25" i="56"/>
  <c r="D6" i="71" l="1"/>
  <c r="T13" i="66"/>
  <c r="R13" i="66"/>
  <c r="T11" i="66"/>
  <c r="R11" i="66"/>
  <c r="T10" i="66"/>
  <c r="R10" i="66"/>
  <c r="T9" i="66"/>
  <c r="R9" i="66"/>
  <c r="T8" i="66"/>
  <c r="R8" i="66"/>
  <c r="T7" i="66"/>
  <c r="P13" i="66"/>
  <c r="P11" i="66"/>
  <c r="P10" i="66"/>
  <c r="P9" i="66"/>
  <c r="P8" i="66"/>
  <c r="N13" i="66"/>
  <c r="N12" i="66"/>
  <c r="N11" i="66"/>
  <c r="N10" i="66"/>
  <c r="N9" i="66"/>
  <c r="N8" i="66"/>
  <c r="N7" i="66"/>
  <c r="L13" i="66"/>
  <c r="L12" i="66"/>
  <c r="L11" i="66"/>
  <c r="L10" i="66"/>
  <c r="L9" i="66"/>
  <c r="L8" i="66"/>
  <c r="J13" i="66"/>
  <c r="J10" i="66"/>
  <c r="J11" i="66"/>
  <c r="J9" i="66"/>
  <c r="J8" i="66"/>
  <c r="J12" i="66"/>
  <c r="H13" i="66"/>
  <c r="F13" i="66"/>
  <c r="D13" i="66"/>
  <c r="H11" i="66"/>
  <c r="F11" i="66"/>
  <c r="D11" i="66"/>
  <c r="H10" i="66"/>
  <c r="F10" i="66"/>
  <c r="D10" i="66"/>
  <c r="H9" i="66"/>
  <c r="F9" i="66"/>
  <c r="D9" i="66"/>
  <c r="H8" i="66"/>
  <c r="F8" i="66"/>
  <c r="D8" i="66"/>
  <c r="H12" i="66"/>
  <c r="H7" i="66"/>
  <c r="F12" i="66"/>
  <c r="F7" i="66"/>
  <c r="D12" i="66"/>
  <c r="D7" i="66"/>
  <c r="C12" i="10"/>
  <c r="C10" i="10"/>
  <c r="C8" i="10"/>
  <c r="F14" i="10"/>
  <c r="D14" i="10"/>
  <c r="D12" i="10"/>
  <c r="F12" i="10"/>
  <c r="F11" i="10"/>
  <c r="D11" i="10"/>
  <c r="F10" i="10"/>
  <c r="D10" i="10"/>
  <c r="D9" i="10"/>
  <c r="F9" i="10"/>
  <c r="F13" i="10"/>
  <c r="D13" i="10"/>
  <c r="F8" i="10"/>
  <c r="D8" i="10"/>
  <c r="E9" i="10"/>
  <c r="E10" i="10"/>
  <c r="E11" i="10"/>
  <c r="E12" i="10"/>
  <c r="E13" i="10"/>
  <c r="E14" i="10"/>
  <c r="C9" i="10"/>
  <c r="C11" i="10"/>
  <c r="C13" i="10"/>
  <c r="C14" i="10"/>
  <c r="E8" i="10"/>
  <c r="AP7" i="67"/>
  <c r="AP8" i="67"/>
  <c r="AP9" i="67"/>
  <c r="AP10" i="67"/>
  <c r="AP12" i="67"/>
  <c r="AN7" i="67"/>
  <c r="AN8" i="67"/>
  <c r="AN9" i="67"/>
  <c r="AN10" i="67"/>
  <c r="AN12" i="67"/>
  <c r="AL7" i="67"/>
  <c r="AL8" i="67"/>
  <c r="AL9" i="67"/>
  <c r="AL10" i="67"/>
  <c r="AL12" i="67"/>
  <c r="AJ7" i="67"/>
  <c r="AJ8" i="67"/>
  <c r="AJ9" i="67"/>
  <c r="AJ10" i="67"/>
  <c r="AJ12" i="67"/>
  <c r="AH7" i="67"/>
  <c r="AH8" i="67"/>
  <c r="AH9" i="67"/>
  <c r="AH10" i="67"/>
  <c r="AH12" i="67"/>
  <c r="AF7" i="67"/>
  <c r="AF8" i="67"/>
  <c r="AF9" i="67"/>
  <c r="AF10" i="67"/>
  <c r="AF12" i="67"/>
  <c r="AD7" i="67"/>
  <c r="AD8" i="67"/>
  <c r="AD9" i="67"/>
  <c r="AD10" i="67"/>
  <c r="AD12" i="67"/>
  <c r="AB7" i="67"/>
  <c r="AB8" i="67"/>
  <c r="AB9" i="67"/>
  <c r="AB10" i="67"/>
  <c r="AB12" i="67"/>
  <c r="Z7" i="67"/>
  <c r="Z8" i="67"/>
  <c r="Z9" i="67"/>
  <c r="Z10" i="67"/>
  <c r="Z12" i="67"/>
  <c r="X7" i="67"/>
  <c r="X8" i="67"/>
  <c r="X9" i="67"/>
  <c r="X10" i="67"/>
  <c r="X12" i="67"/>
  <c r="V7" i="67"/>
  <c r="V8" i="67"/>
  <c r="V9" i="67"/>
  <c r="V10" i="67"/>
  <c r="V12" i="67"/>
  <c r="T7" i="67"/>
  <c r="T8" i="67"/>
  <c r="T9" i="67"/>
  <c r="T10" i="67"/>
  <c r="T12" i="67"/>
  <c r="R7" i="67"/>
  <c r="R8" i="67"/>
  <c r="R9" i="67"/>
  <c r="R10" i="67"/>
  <c r="R12" i="67"/>
  <c r="P8" i="67"/>
  <c r="P7" i="67"/>
  <c r="P9" i="67"/>
  <c r="P10" i="67"/>
  <c r="P12" i="67"/>
  <c r="N7" i="67"/>
  <c r="N8" i="67"/>
  <c r="N9" i="67"/>
  <c r="N10" i="67"/>
  <c r="N12" i="67"/>
  <c r="L7" i="67"/>
  <c r="L8" i="67"/>
  <c r="L9" i="67"/>
  <c r="L10" i="67"/>
  <c r="L12" i="67"/>
  <c r="J7" i="67"/>
  <c r="J8" i="67"/>
  <c r="J9" i="67"/>
  <c r="J10" i="67"/>
  <c r="J12" i="67"/>
  <c r="H7" i="67"/>
  <c r="H8" i="67"/>
  <c r="H9" i="67"/>
  <c r="H10" i="67"/>
  <c r="H12" i="67"/>
  <c r="F7" i="67"/>
  <c r="F8" i="67"/>
  <c r="F9" i="67"/>
  <c r="F10" i="67"/>
  <c r="F12" i="67"/>
  <c r="AR7" i="67"/>
  <c r="D7" i="67"/>
  <c r="D8" i="67"/>
  <c r="D9" i="67"/>
  <c r="D10" i="67"/>
  <c r="E6" i="67" l="1"/>
  <c r="V8" i="10"/>
  <c r="V9" i="10"/>
  <c r="V10" i="10"/>
  <c r="V11" i="10"/>
  <c r="V12" i="10"/>
  <c r="V14" i="10"/>
  <c r="T9" i="10"/>
  <c r="T10" i="10"/>
  <c r="T11" i="10"/>
  <c r="T12" i="10"/>
  <c r="T14" i="10"/>
  <c r="P14" i="10"/>
  <c r="P12" i="10"/>
  <c r="P11" i="10"/>
  <c r="P10" i="10"/>
  <c r="P9" i="10"/>
  <c r="P13" i="10"/>
  <c r="H14" i="10"/>
  <c r="H12" i="10"/>
  <c r="H11" i="10"/>
  <c r="H10" i="10"/>
  <c r="H9" i="10"/>
  <c r="I9" i="10"/>
  <c r="I10" i="10"/>
  <c r="I11" i="10"/>
  <c r="I12" i="10"/>
  <c r="I13" i="10"/>
  <c r="I14" i="10"/>
  <c r="D10" i="28"/>
  <c r="J7" i="28"/>
  <c r="J8" i="28"/>
  <c r="J9" i="28"/>
  <c r="J11" i="28"/>
  <c r="J6" i="28"/>
  <c r="H7" i="28"/>
  <c r="H8" i="28"/>
  <c r="H9" i="28"/>
  <c r="H11" i="28"/>
  <c r="H6" i="28"/>
  <c r="F7" i="28"/>
  <c r="F8" i="28"/>
  <c r="F9" i="28"/>
  <c r="F11" i="28"/>
  <c r="F6" i="28"/>
  <c r="F8" i="64"/>
  <c r="D9" i="64"/>
  <c r="F6" i="70"/>
  <c r="F5" i="63"/>
  <c r="I5" i="28"/>
  <c r="J5" i="28" s="1"/>
  <c r="G5" i="28"/>
  <c r="H5" i="28" s="1"/>
  <c r="E5" i="28"/>
  <c r="F5" i="28" s="1"/>
  <c r="D5" i="28" s="1"/>
  <c r="D6" i="28" l="1"/>
  <c r="D11" i="28"/>
  <c r="D9" i="28"/>
  <c r="D8" i="28"/>
  <c r="D7" i="28"/>
  <c r="N14" i="10"/>
  <c r="L14" i="10"/>
  <c r="J14" i="10"/>
  <c r="N12" i="10"/>
  <c r="L12" i="10"/>
  <c r="J12" i="10"/>
  <c r="N11" i="10"/>
  <c r="L11" i="10"/>
  <c r="J11" i="10"/>
  <c r="N10" i="10"/>
  <c r="L10" i="10"/>
  <c r="J10" i="10"/>
  <c r="N9" i="10"/>
  <c r="L9" i="10"/>
  <c r="J9" i="10"/>
  <c r="D6" i="64" l="1"/>
  <c r="D10" i="69"/>
  <c r="D7" i="69"/>
  <c r="D10" i="68"/>
  <c r="D6" i="68"/>
  <c r="D10" i="65"/>
  <c r="D7" i="65"/>
  <c r="D8" i="65"/>
  <c r="D9" i="65"/>
  <c r="D11" i="65"/>
  <c r="D7" i="64"/>
  <c r="D8" i="64"/>
  <c r="D10" i="64"/>
  <c r="D11" i="64"/>
  <c r="D12" i="64"/>
  <c r="D9" i="70"/>
  <c r="D11" i="70"/>
  <c r="D10" i="70"/>
  <c r="D8" i="70"/>
  <c r="D7" i="70"/>
  <c r="V7" i="69"/>
  <c r="V8" i="69"/>
  <c r="V9" i="69"/>
  <c r="V10" i="69"/>
  <c r="V12" i="69"/>
  <c r="V6" i="69"/>
  <c r="T12" i="69"/>
  <c r="T7" i="69"/>
  <c r="T8" i="69"/>
  <c r="T9" i="69"/>
  <c r="T10" i="69"/>
  <c r="T6" i="69"/>
  <c r="R7" i="69"/>
  <c r="R8" i="69"/>
  <c r="R9" i="69"/>
  <c r="R10" i="69"/>
  <c r="R12" i="69"/>
  <c r="R6" i="69"/>
  <c r="P7" i="69"/>
  <c r="P8" i="69"/>
  <c r="P9" i="69"/>
  <c r="P10" i="69"/>
  <c r="P12" i="69"/>
  <c r="P6" i="69"/>
  <c r="N7" i="69"/>
  <c r="N8" i="69"/>
  <c r="N9" i="69"/>
  <c r="N10" i="69"/>
  <c r="N12" i="69"/>
  <c r="N6" i="69"/>
  <c r="L7" i="69"/>
  <c r="L8" i="69"/>
  <c r="L9" i="69"/>
  <c r="L10" i="69"/>
  <c r="L12" i="69"/>
  <c r="J7" i="69"/>
  <c r="J8" i="69"/>
  <c r="J9" i="69"/>
  <c r="J10" i="69"/>
  <c r="J12" i="69"/>
  <c r="J6" i="69"/>
  <c r="H7" i="69"/>
  <c r="H8" i="69"/>
  <c r="H9" i="69"/>
  <c r="H10" i="69"/>
  <c r="H12" i="69"/>
  <c r="H6" i="69"/>
  <c r="F7" i="69"/>
  <c r="F8" i="69"/>
  <c r="D8" i="69" s="1"/>
  <c r="F9" i="69"/>
  <c r="D9" i="69" s="1"/>
  <c r="F10" i="69"/>
  <c r="F12" i="69"/>
  <c r="F6" i="69"/>
  <c r="BE7" i="68"/>
  <c r="BE8" i="68"/>
  <c r="BE9" i="68"/>
  <c r="BE10" i="68"/>
  <c r="BE12" i="68"/>
  <c r="BC6" i="68"/>
  <c r="AU7" i="68"/>
  <c r="AU8" i="68"/>
  <c r="AU9" i="68"/>
  <c r="AU10" i="68"/>
  <c r="AU12" i="68"/>
  <c r="AS7" i="68"/>
  <c r="AS8" i="68"/>
  <c r="AS9" i="68"/>
  <c r="AS10" i="68"/>
  <c r="AS12" i="68"/>
  <c r="AQ12" i="68"/>
  <c r="AQ7" i="68"/>
  <c r="AQ8" i="68"/>
  <c r="AQ9" i="68"/>
  <c r="AQ10" i="68"/>
  <c r="AO7" i="68"/>
  <c r="AO8" i="68"/>
  <c r="AO9" i="68"/>
  <c r="AO10" i="68"/>
  <c r="AO12" i="68"/>
  <c r="AM7" i="68"/>
  <c r="AM8" i="68"/>
  <c r="AM9" i="68"/>
  <c r="AM10" i="68"/>
  <c r="AM12" i="68"/>
  <c r="AK7" i="68"/>
  <c r="AK8" i="68"/>
  <c r="AK9" i="68"/>
  <c r="AK10" i="68"/>
  <c r="AK12" i="68"/>
  <c r="AI7" i="68"/>
  <c r="AI8" i="68"/>
  <c r="AI9" i="68"/>
  <c r="AI10" i="68"/>
  <c r="AI12" i="68"/>
  <c r="AG7" i="68"/>
  <c r="AG8" i="68"/>
  <c r="AG9" i="68"/>
  <c r="AG10" i="68"/>
  <c r="AG12" i="68"/>
  <c r="AE12" i="68"/>
  <c r="AE7" i="68"/>
  <c r="AE8" i="68"/>
  <c r="AE9" i="68"/>
  <c r="AE10" i="68"/>
  <c r="AC7" i="68"/>
  <c r="AC8" i="68"/>
  <c r="AC9" i="68"/>
  <c r="AC10" i="68"/>
  <c r="AC12" i="68"/>
  <c r="AA7" i="68"/>
  <c r="AA8" i="68"/>
  <c r="AA9" i="68"/>
  <c r="AA10" i="68"/>
  <c r="AA12" i="68"/>
  <c r="Y7" i="68"/>
  <c r="Y8" i="68"/>
  <c r="Y9" i="68"/>
  <c r="Y10" i="68"/>
  <c r="Y12" i="68"/>
  <c r="W7" i="68"/>
  <c r="W8" i="68"/>
  <c r="W9" i="68"/>
  <c r="W10" i="68"/>
  <c r="W12" i="68"/>
  <c r="U7" i="68"/>
  <c r="U8" i="68"/>
  <c r="U9" i="68"/>
  <c r="U10" i="68"/>
  <c r="U12" i="68"/>
  <c r="S7" i="68"/>
  <c r="S8" i="68"/>
  <c r="S9" i="68"/>
  <c r="S10" i="68"/>
  <c r="S12" i="68"/>
  <c r="Q7" i="68"/>
  <c r="Q8" i="68"/>
  <c r="Q9" i="68"/>
  <c r="Q10" i="68"/>
  <c r="Q12" i="68"/>
  <c r="O7" i="68"/>
  <c r="O8" i="68"/>
  <c r="O9" i="68"/>
  <c r="O10" i="68"/>
  <c r="O12" i="68"/>
  <c r="M7" i="68"/>
  <c r="M8" i="68"/>
  <c r="M9" i="68"/>
  <c r="M10" i="68"/>
  <c r="M12" i="68"/>
  <c r="K7" i="68"/>
  <c r="K8" i="68"/>
  <c r="K9" i="68"/>
  <c r="K10" i="68"/>
  <c r="K12" i="68"/>
  <c r="I7" i="68"/>
  <c r="I8" i="68"/>
  <c r="I9" i="68"/>
  <c r="I10" i="68"/>
  <c r="I12" i="68"/>
  <c r="G7" i="68"/>
  <c r="D7" i="68" s="1"/>
  <c r="G8" i="68"/>
  <c r="D8" i="68" s="1"/>
  <c r="G9" i="68"/>
  <c r="D9" i="68" s="1"/>
  <c r="G10" i="68"/>
  <c r="G12" i="68"/>
  <c r="D12" i="68" s="1"/>
  <c r="D12" i="69" l="1"/>
  <c r="AR8" i="67"/>
  <c r="AR9" i="67"/>
  <c r="AR10" i="67"/>
  <c r="AR12" i="67"/>
  <c r="D12" i="67" s="1"/>
  <c r="T7" i="65"/>
  <c r="T8" i="65"/>
  <c r="T9" i="65"/>
  <c r="T10" i="65"/>
  <c r="T12" i="65"/>
  <c r="R7" i="65"/>
  <c r="R8" i="65"/>
  <c r="R9" i="65"/>
  <c r="R10" i="65"/>
  <c r="R12" i="65"/>
  <c r="P7" i="65"/>
  <c r="P8" i="65"/>
  <c r="P9" i="65"/>
  <c r="P10" i="65"/>
  <c r="P12" i="65"/>
  <c r="N7" i="65"/>
  <c r="N8" i="65"/>
  <c r="N9" i="65"/>
  <c r="N10" i="65"/>
  <c r="N12" i="65"/>
  <c r="L7" i="65"/>
  <c r="L8" i="65"/>
  <c r="L9" i="65"/>
  <c r="L10" i="65"/>
  <c r="L12" i="65"/>
  <c r="J7" i="65"/>
  <c r="J8" i="65"/>
  <c r="J9" i="65"/>
  <c r="J10" i="65"/>
  <c r="J12" i="65"/>
  <c r="H7" i="65"/>
  <c r="H8" i="65"/>
  <c r="H9" i="65"/>
  <c r="H10" i="65"/>
  <c r="H12" i="65"/>
  <c r="F12" i="65"/>
  <c r="F7" i="65"/>
  <c r="F8" i="65"/>
  <c r="F9" i="65"/>
  <c r="F10" i="65"/>
  <c r="H8" i="64"/>
  <c r="H9" i="64"/>
  <c r="H10" i="64"/>
  <c r="H12" i="64"/>
  <c r="N7" i="64"/>
  <c r="N8" i="64"/>
  <c r="N9" i="64"/>
  <c r="N10" i="64"/>
  <c r="N12" i="64"/>
  <c r="L7" i="64"/>
  <c r="L8" i="64"/>
  <c r="L9" i="64"/>
  <c r="L10" i="64"/>
  <c r="L12" i="64"/>
  <c r="J7" i="64"/>
  <c r="J8" i="64"/>
  <c r="J9" i="64"/>
  <c r="J10" i="64"/>
  <c r="J12" i="64"/>
  <c r="H7" i="64"/>
  <c r="F12" i="64"/>
  <c r="F9" i="64"/>
  <c r="F7" i="64"/>
  <c r="F10" i="64"/>
  <c r="H5" i="63"/>
  <c r="D5" i="63" s="1"/>
  <c r="L8" i="70"/>
  <c r="L9" i="70"/>
  <c r="L10" i="70"/>
  <c r="L12" i="70"/>
  <c r="L7" i="70"/>
  <c r="J8" i="70"/>
  <c r="J9" i="70"/>
  <c r="J10" i="70"/>
  <c r="J12" i="70"/>
  <c r="J7" i="70"/>
  <c r="H8" i="70"/>
  <c r="H9" i="70"/>
  <c r="H10" i="70"/>
  <c r="H12" i="70"/>
  <c r="H7" i="70"/>
  <c r="F10" i="70"/>
  <c r="F8" i="70"/>
  <c r="F9" i="70"/>
  <c r="F12" i="70"/>
  <c r="F7" i="70"/>
  <c r="H11" i="63"/>
  <c r="F11" i="63"/>
  <c r="D11" i="63" s="1"/>
  <c r="H9" i="63"/>
  <c r="F9" i="63"/>
  <c r="D9" i="63" s="1"/>
  <c r="H8" i="63"/>
  <c r="F8" i="63"/>
  <c r="D8" i="63" s="1"/>
  <c r="H7" i="63"/>
  <c r="F7" i="63"/>
  <c r="D7" i="63" s="1"/>
  <c r="H6" i="63"/>
  <c r="F6" i="63"/>
  <c r="D6" i="63" s="1"/>
  <c r="D12" i="65" l="1"/>
  <c r="D12" i="70"/>
  <c r="B6" i="11"/>
  <c r="B4" i="11"/>
  <c r="B5" i="11"/>
  <c r="BD6" i="68"/>
  <c r="BE6" i="68" s="1"/>
  <c r="K6" i="70"/>
  <c r="I6" i="70"/>
  <c r="G6" i="70"/>
  <c r="E6" i="70"/>
  <c r="H6" i="70" l="1"/>
  <c r="J6" i="70"/>
  <c r="L6" i="70"/>
  <c r="D6" i="70" l="1"/>
  <c r="BB8" i="68"/>
  <c r="BC8" i="68" s="1"/>
  <c r="BB9" i="68"/>
  <c r="BC9" i="68" s="1"/>
  <c r="BB10" i="68"/>
  <c r="BC10" i="68" s="1"/>
  <c r="BB11" i="68"/>
  <c r="BB12" i="68"/>
  <c r="BC12" i="68" s="1"/>
  <c r="BB7" i="68"/>
  <c r="BC7" i="68" s="1"/>
  <c r="AZ8" i="68"/>
  <c r="BA8" i="68" s="1"/>
  <c r="AZ9" i="68"/>
  <c r="BA9" i="68" s="1"/>
  <c r="AZ10" i="68"/>
  <c r="BA10" i="68" s="1"/>
  <c r="AZ11" i="68"/>
  <c r="AZ12" i="68"/>
  <c r="BA12" i="68" s="1"/>
  <c r="AZ7" i="68"/>
  <c r="BA7" i="68" s="1"/>
  <c r="AX8" i="68"/>
  <c r="AY8" i="68" s="1"/>
  <c r="AX9" i="68"/>
  <c r="AY9" i="68" s="1"/>
  <c r="AX10" i="68"/>
  <c r="AY10" i="68" s="1"/>
  <c r="AX11" i="68"/>
  <c r="AX12" i="68"/>
  <c r="AY12" i="68" s="1"/>
  <c r="AX7" i="68"/>
  <c r="AY7" i="68" s="1"/>
  <c r="AV8" i="68"/>
  <c r="AW8" i="68" s="1"/>
  <c r="E8" i="68" s="1"/>
  <c r="AV9" i="68"/>
  <c r="AW9" i="68" s="1"/>
  <c r="E9" i="68" s="1"/>
  <c r="AV10" i="68"/>
  <c r="AW10" i="68" s="1"/>
  <c r="E10" i="68" s="1"/>
  <c r="AV11" i="68"/>
  <c r="AW12" i="68"/>
  <c r="E12" i="68" s="1"/>
  <c r="AV7" i="68"/>
  <c r="AW7" i="68" s="1"/>
  <c r="E7" i="68" s="1"/>
  <c r="J6" i="68"/>
  <c r="K6" i="68" s="1"/>
  <c r="L6" i="68"/>
  <c r="M6" i="68" s="1"/>
  <c r="N6" i="68"/>
  <c r="O6" i="68" s="1"/>
  <c r="P6" i="68"/>
  <c r="Q6" i="68" s="1"/>
  <c r="R6" i="68"/>
  <c r="S6" i="68" s="1"/>
  <c r="T6" i="68"/>
  <c r="U6" i="68" s="1"/>
  <c r="V6" i="68"/>
  <c r="W6" i="68" s="1"/>
  <c r="X6" i="68"/>
  <c r="Y6" i="68" s="1"/>
  <c r="Z6" i="68"/>
  <c r="AA6" i="68" s="1"/>
  <c r="AB6" i="68"/>
  <c r="AC6" i="68" s="1"/>
  <c r="AD6" i="68"/>
  <c r="AE6" i="68" s="1"/>
  <c r="AF6" i="68"/>
  <c r="AG6" i="68" s="1"/>
  <c r="AH6" i="68"/>
  <c r="AI6" i="68" s="1"/>
  <c r="AJ6" i="68"/>
  <c r="AK6" i="68" s="1"/>
  <c r="AL6" i="68"/>
  <c r="AM6" i="68" s="1"/>
  <c r="AN6" i="68"/>
  <c r="AO6" i="68" s="1"/>
  <c r="AP6" i="68"/>
  <c r="AQ6" i="68" s="1"/>
  <c r="AR6" i="68"/>
  <c r="AS6" i="68" s="1"/>
  <c r="AT6" i="68"/>
  <c r="AU6" i="68" s="1"/>
  <c r="H6" i="68"/>
  <c r="I6" i="68" s="1"/>
  <c r="F6" i="68"/>
  <c r="G6" i="68" s="1"/>
  <c r="S8" i="10"/>
  <c r="T8" i="10" s="1"/>
  <c r="K8" i="10"/>
  <c r="O8" i="10"/>
  <c r="P8" i="10" s="1"/>
  <c r="G8" i="10"/>
  <c r="H8" i="10" s="1"/>
  <c r="S6" i="65"/>
  <c r="T6" i="65" s="1"/>
  <c r="Q6" i="65"/>
  <c r="R6" i="65" s="1"/>
  <c r="O6" i="65"/>
  <c r="P6" i="65" s="1"/>
  <c r="M6" i="65"/>
  <c r="N6" i="65" s="1"/>
  <c r="K6" i="65"/>
  <c r="L6" i="65" s="1"/>
  <c r="I6" i="65"/>
  <c r="J6" i="65" s="1"/>
  <c r="G6" i="65"/>
  <c r="H6" i="65" s="1"/>
  <c r="E6" i="65"/>
  <c r="F6" i="65" s="1"/>
  <c r="D6" i="65" l="1"/>
  <c r="I8" i="10"/>
  <c r="L8" i="10"/>
  <c r="AV6" i="68"/>
  <c r="AW6" i="68" s="1"/>
  <c r="AX6" i="68"/>
  <c r="AY6" i="68" s="1"/>
  <c r="AZ6" i="68"/>
  <c r="BA6" i="68" s="1"/>
  <c r="N8" i="10" l="1"/>
  <c r="J8" i="10"/>
  <c r="E6" i="68"/>
  <c r="G6" i="69"/>
  <c r="I6" i="69"/>
  <c r="K6" i="69"/>
  <c r="L6" i="69" s="1"/>
  <c r="D6" i="69" s="1"/>
  <c r="M6" i="69"/>
  <c r="O6" i="69"/>
  <c r="Q6" i="69"/>
  <c r="S6" i="69"/>
  <c r="U6" i="69"/>
  <c r="E6" i="69"/>
  <c r="M6" i="64"/>
  <c r="N6" i="64" s="1"/>
  <c r="K6" i="64"/>
  <c r="L6" i="64" s="1"/>
  <c r="I6" i="64"/>
  <c r="J6" i="64" s="1"/>
  <c r="G6" i="64"/>
  <c r="H6" i="64" s="1"/>
  <c r="E6" i="64"/>
  <c r="F6" i="64" s="1"/>
  <c r="H10" i="63"/>
  <c r="F10" i="63"/>
  <c r="D10" i="63" s="1"/>
  <c r="AM6" i="67"/>
  <c r="AK6" i="67"/>
  <c r="AI6" i="67"/>
  <c r="AG6" i="67"/>
  <c r="AE6" i="67"/>
  <c r="AC6" i="67"/>
  <c r="AA6" i="67"/>
  <c r="Y6" i="67"/>
  <c r="W6" i="67"/>
  <c r="U6" i="67"/>
  <c r="S6" i="67"/>
  <c r="Q6" i="67"/>
  <c r="O6" i="67"/>
  <c r="M6" i="67"/>
  <c r="K6" i="67"/>
  <c r="I6" i="67"/>
  <c r="G6" i="67"/>
  <c r="Q7" i="66"/>
  <c r="R7" i="66" s="1"/>
  <c r="K7" i="66"/>
  <c r="L7" i="66" s="1"/>
  <c r="O7" i="66"/>
  <c r="P7" i="66" s="1"/>
  <c r="I7" i="66"/>
  <c r="B12" i="11"/>
  <c r="B11" i="11"/>
  <c r="B10" i="11"/>
  <c r="B9" i="11"/>
  <c r="B8" i="11"/>
  <c r="B7" i="11"/>
  <c r="J7" i="66" l="1"/>
  <c r="C6" i="67"/>
  <c r="J6" i="67" s="1"/>
  <c r="R12" i="66"/>
  <c r="D11" i="11"/>
  <c r="D10" i="11"/>
  <c r="D9" i="11"/>
  <c r="D8" i="11"/>
  <c r="D7" i="11"/>
  <c r="AH6" i="67" l="1"/>
  <c r="AP6" i="67"/>
  <c r="F6" i="67"/>
  <c r="AR6" i="67"/>
  <c r="AN6" i="67"/>
  <c r="AL6" i="67"/>
  <c r="AJ6" i="67"/>
  <c r="AF6" i="67"/>
  <c r="AD6" i="67"/>
  <c r="AB6" i="67"/>
  <c r="Z6" i="67"/>
  <c r="X6" i="67"/>
  <c r="V6" i="67"/>
  <c r="T6" i="67"/>
  <c r="R6" i="67"/>
  <c r="P6" i="67"/>
  <c r="N6" i="67"/>
  <c r="L6" i="67"/>
  <c r="H6" i="67"/>
  <c r="D15" i="11"/>
  <c r="D13" i="11"/>
  <c r="D12" i="11"/>
  <c r="D6" i="11" l="1"/>
  <c r="B16" i="11" l="1"/>
  <c r="R8" i="10"/>
  <c r="R14" i="10"/>
  <c r="R13" i="10"/>
  <c r="R12" i="10"/>
  <c r="R11" i="10"/>
  <c r="R10" i="10"/>
  <c r="R9" i="10"/>
  <c r="D6" i="67"/>
</calcChain>
</file>

<file path=xl/sharedStrings.xml><?xml version="1.0" encoding="utf-8"?>
<sst xmlns="http://schemas.openxmlformats.org/spreadsheetml/2006/main" count="550" uniqueCount="146">
  <si>
    <t>Total</t>
  </si>
  <si>
    <t>Ano</t>
  </si>
  <si>
    <t>N</t>
  </si>
  <si>
    <t>Fonte</t>
  </si>
  <si>
    <t>Atualizado em</t>
  </si>
  <si>
    <t>link</t>
  </si>
  <si>
    <t>Metainformação</t>
  </si>
  <si>
    <t>Nota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</si>
  <si>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</si>
  <si>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</si>
  <si>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%</t>
  </si>
  <si>
    <t>Sem informação</t>
  </si>
  <si>
    <t>Grupo etário</t>
  </si>
  <si>
    <t>&lt;15</t>
  </si>
  <si>
    <t>15-39</t>
  </si>
  <si>
    <t>40-64</t>
  </si>
  <si>
    <t>&gt;65</t>
  </si>
  <si>
    <t>Estado civil</t>
  </si>
  <si>
    <t>Solteiro</t>
  </si>
  <si>
    <t>Casado</t>
  </si>
  <si>
    <t>Divorciado</t>
  </si>
  <si>
    <t>Viúvo</t>
  </si>
  <si>
    <t>Estudante</t>
  </si>
  <si>
    <t>Profissão</t>
  </si>
  <si>
    <t>Analfabeto</t>
  </si>
  <si>
    <t>Feminino</t>
  </si>
  <si>
    <t>Masculino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</si>
  <si>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</si>
  <si>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</si>
  <si>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</si>
  <si>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</si>
  <si>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</si>
  <si>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</si>
  <si>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</si>
  <si>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</si>
  <si>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</si>
  <si>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</si>
  <si>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</si>
  <si>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Porto</t>
  </si>
  <si>
    <t>Santarém</t>
  </si>
  <si>
    <t>Setúbal</t>
  </si>
  <si>
    <t>Viana do Castelo</t>
  </si>
  <si>
    <t>Vila Real</t>
  </si>
  <si>
    <t>Viseu</t>
  </si>
  <si>
    <t>Distrito de residência</t>
  </si>
  <si>
    <t>Fez</t>
  </si>
  <si>
    <t>Meknès</t>
  </si>
  <si>
    <t>Rabat</t>
  </si>
  <si>
    <t>Larache</t>
  </si>
  <si>
    <t>Ceuta</t>
  </si>
  <si>
    <t>Sexo</t>
  </si>
  <si>
    <t>Distrito de destino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</si>
  <si>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Entradas de portugueses em Marrocos, por ano de chegada, 1931-1936</t>
    </r>
  </si>
  <si>
    <t>Distrito de proveniencia</t>
  </si>
  <si>
    <t>Casablanca</t>
  </si>
  <si>
    <t>Kenitra</t>
  </si>
  <si>
    <t>Safi</t>
  </si>
  <si>
    <t>Ifran</t>
  </si>
  <si>
    <t>Algeciras</t>
  </si>
  <si>
    <t>Cadiz</t>
  </si>
  <si>
    <t>Huelva</t>
  </si>
  <si>
    <t>Argélia</t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</si>
  <si>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Acompanhantes do emigrante registado em Marrocos, por sexo do registado, 1931-1936</t>
    </r>
  </si>
  <si>
    <t>Marrocos</t>
  </si>
  <si>
    <t>Portugal</t>
  </si>
  <si>
    <t>Espanha</t>
  </si>
  <si>
    <t>Produtores</t>
  </si>
  <si>
    <t>Funcionarios e militares</t>
  </si>
  <si>
    <t>Doméstico</t>
  </si>
  <si>
    <t>Gibraltar</t>
  </si>
  <si>
    <t>Portugal (indefinido)</t>
  </si>
  <si>
    <t>Espanha (indefinido)</t>
  </si>
  <si>
    <t>Não acompanhada</t>
  </si>
  <si>
    <t>Não acompanhado</t>
  </si>
  <si>
    <t>Comerciantes e independentes</t>
  </si>
  <si>
    <t>Sem informação (nativos de Espanha)</t>
  </si>
  <si>
    <t>Sem informação (salvo nativos de Espanha)</t>
  </si>
  <si>
    <t>Chegada no ano anterior</t>
  </si>
  <si>
    <t>% (distrito)</t>
  </si>
  <si>
    <t>% (pais)</t>
  </si>
  <si>
    <t>Acompanhada</t>
  </si>
  <si>
    <t>Com filhos</t>
  </si>
  <si>
    <t>Sem filhos</t>
  </si>
  <si>
    <t>Acompanhado</t>
  </si>
  <si>
    <t xml:space="preserve">Total </t>
  </si>
  <si>
    <t xml:space="preserve"> Sem filhos</t>
  </si>
  <si>
    <t>Não acompanhados</t>
  </si>
  <si>
    <t>Acompanhados</t>
  </si>
  <si>
    <t>Alfabeto</t>
  </si>
  <si>
    <t>Alfabeta</t>
  </si>
  <si>
    <t>Analfabeta</t>
  </si>
  <si>
    <t>Nenhuma cédula de inscrição foi recolhida no ano de 1935.</t>
  </si>
  <si>
    <t xml:space="preserve">Artesãos </t>
  </si>
  <si>
    <t>Nenhuma cédula de inscrição foi recolhida no ano de 1935.
Última profissão exercida, alguns registos indicam que a pessoa se encontrava sem trabalho no momento do registo.
Profissão declarada pelo registado. A categoria dos operários compreende os registados declarados como "operário", "trabalhador", "guarda livros", "empregado", "pedreiro", "carpinteiro", "ferreiro", "serralheiro", "eletricista" ou "mecânico". A categoria dos produtores compreende os registados declarados como “marítimo”, “marinheiro”, “pescador”, “agricultor”, “moleiro” ou “carreiro”. A categoria dos comerciantes e independentes compreende os registados declarados como “comerciante”, “chauffeur”, “cozinheiro”, “médico”, “proprietário” ou “jornalista”. A categoria dos artesãos compreende os registados declarados como “artista”, “fotógrafo”, “pinteiro”, “escultor” “confeiteiro”, “costureira”, “alfaiate” ou “sapateiro”. A categoria dos funcionários e militares compreende os registados declarados como “soldado”ou “chanceler”.</t>
  </si>
  <si>
    <t>Nenhuma cédula de inscrição foi recolhida no ano de 1935.
A idade indicada corresponde à Idade do registado no momento da entrada em Marrocos ou à idade no momento do registo, caso não se conhece a data de chegada em Marrocos</t>
  </si>
  <si>
    <t>Nenhuma cédula de inscrição foi recolhida no ano de 1935.
O registado foi considerado alfabeto se assinou o seu nome na cédula de inscrição. Ao contrário, foi considerado analfabeto se não assinou o documento ou se o funcionário escreveu “analfabeto” no espaço dedicado à assinatura. A categoria “sem informação” significa que a assinatura era uma cruz ou caracteres ilegíveis.</t>
  </si>
  <si>
    <t>Nenhuma cédula de inscrição foi recolhida no ano de 1935.
O registado pode estar acompanhado pelos seus filhos sem o marido ou a esposa.</t>
  </si>
  <si>
    <t>Nenhuma cédula de inscrição foi recolhida no ano de 1935.
A categoria “sem informação” também compreende as pessoas de nacionalidade portuguesa que nasceram e viveram em outros países, na maioria em Espanha, e que portanto não residiram em Portugal antes de emigrar para Marrocos.</t>
  </si>
  <si>
    <t>Nenhuma cédula de inscrição foi recolhida no ano de 1935.
A sobrerrepresentação do distrito de Tanger nos resultados explica-se pela origem das cédulas de inscrição.</t>
  </si>
  <si>
    <t>Espanha - Marrocos</t>
  </si>
  <si>
    <t>Portugal - Espanha - Marrocos</t>
  </si>
  <si>
    <t>Portugal - Marrocos</t>
  </si>
  <si>
    <t>Portugal - Argélia - Marrocos</t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</si>
  <si>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Emigrantes portugueses em Marrocos por distrito de destino, 1931-1936</t>
    </r>
  </si>
  <si>
    <t>13 de maio de 2025</t>
  </si>
  <si>
    <t>Inscrições consulares do consulado de Tânger, Livro 6 (1931/1932), Livro 9 (1933/1934), Livro 13 (1936/1937). Consulta presencial dos livros disponibilizados pela Divisão de Arquivo e Biblioteca, Instituto Diplomático do Ministério dos Negócios Estrangeiros.</t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</si>
  <si>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Registos de portugueses em Marrocos, por ano de chegada em Marrocos, 1931-1936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</si>
  <si>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Registos de portugueses em Marrocos, 1931-1936</t>
    </r>
  </si>
  <si>
    <r>
      <t xml:space="preserve">Gráfico 11  </t>
    </r>
    <r>
      <rPr>
        <b/>
        <sz val="9"/>
        <rFont val="Arial"/>
        <family val="2"/>
      </rPr>
      <t>Emigrantes portugueses em Marrocos, por rota migratória, 1931-1936</t>
    </r>
  </si>
  <si>
    <r>
      <rPr>
        <b/>
        <sz val="9"/>
        <color rgb="FFC00000"/>
        <rFont val="Arial"/>
        <family val="2"/>
      </rPr>
      <t xml:space="preserve">Gráfico 12  </t>
    </r>
    <r>
      <rPr>
        <b/>
        <sz val="9"/>
        <rFont val="Arial"/>
        <family val="2"/>
      </rPr>
      <t>Entradas de portugueses em Marrocos, por distrito de destino, 1931-1936</t>
    </r>
  </si>
  <si>
    <r>
      <rPr>
        <b/>
        <sz val="9"/>
        <color rgb="FFC00000"/>
        <rFont val="Arial"/>
        <family val="2"/>
      </rPr>
      <t xml:space="preserve">Gráfico 9  </t>
    </r>
    <r>
      <rPr>
        <b/>
        <sz val="9"/>
        <rFont val="Arial"/>
        <family val="2"/>
      </rPr>
      <t>Entradas de portugueses em Marrocos, por distrito da última residência em Portugal, 1931-1936</t>
    </r>
  </si>
  <si>
    <t>Chegada no ano de referência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</si>
  <si>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Emigrantes portugueses em Marrocos, por sexo, 1931-1936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</si>
  <si>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Emigrantes portugueses em Marrocos, por grupo etário, 1931-1936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</si>
  <si>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Emigrantes portugueses em Marrocos, por estado civil, 1931-1936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</si>
  <si>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Emigrantes portugueses em Marrocos, por profissão, 1931-1936</t>
    </r>
  </si>
  <si>
    <t>Operários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</si>
  <si>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Emigrantes portugueses em Marrocos, por alfabetização e por sexo, 1931-1936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</si>
  <si>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Emigrantes portugueses em Marrocos, por distrito da última residência em Portugal, 1931-1936</t>
    </r>
  </si>
  <si>
    <t>Málaga</t>
  </si>
  <si>
    <t>Tetuão</t>
  </si>
  <si>
    <t xml:space="preserve">Sem informação </t>
  </si>
  <si>
    <t>Portugal - Sem informação - Marrocos</t>
  </si>
  <si>
    <t>Rota migratória</t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</si>
  <si>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Emigrantes portugueses em Marrocos, por rota migratória, 1931-1936</t>
    </r>
  </si>
  <si>
    <t>País de proveniência</t>
  </si>
  <si>
    <t>Nenhuma cédula de inscrição foi recolhida no ano de 1935. A rota migratória foi reconstituída com a naturalidade e a proveniência do imigrante. A categoria Portugal-Sem informação-Marrocos reúne as cédulas que não indicam a proveniencia do registado e as pessoas que provêm de uma outra cidade do Marrocos.</t>
  </si>
  <si>
    <r>
      <rPr>
        <b/>
        <sz val="9"/>
        <color rgb="FFC00000"/>
        <rFont val="Arial"/>
        <family val="2"/>
      </rPr>
      <t>Quadro 9</t>
    </r>
    <r>
      <rPr>
        <b/>
        <sz val="9"/>
        <color theme="1"/>
        <rFont val="Arial"/>
        <family val="2"/>
      </rPr>
      <t xml:space="preserve">  Emigrantes portugueses em Marrocos, por distrito e pais de proveniência, 1931-1936</t>
    </r>
  </si>
  <si>
    <t>Distrito de proveniência</t>
  </si>
  <si>
    <t>Tânger</t>
  </si>
  <si>
    <t>Nenhuma cédula de inscrição foi recolhida no ano de 1935.
A sobrerrepresentação do distrito de Tânger nos resultados explica-se pela origem das cédulas de inscrição.</t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</si>
  <si>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Entradas de portugueses em Marrocos, por sexo, 1931-1936</t>
    </r>
  </si>
  <si>
    <r>
      <rPr>
        <b/>
        <sz val="9"/>
        <color rgb="FFC00000"/>
        <rFont val="Arial"/>
        <family val="2"/>
      </rPr>
      <t xml:space="preserve">Gráfico 4 </t>
    </r>
    <r>
      <rPr>
        <b/>
        <sz val="9"/>
        <rFont val="Arial"/>
        <family val="2"/>
      </rPr>
      <t xml:space="preserve"> Entradas de portugueses em Marrocos, por grupo etário, 1931-1936</t>
    </r>
  </si>
  <si>
    <r>
      <rPr>
        <b/>
        <sz val="9"/>
        <color rgb="FFC00000"/>
        <rFont val="Arial"/>
        <family val="2"/>
      </rPr>
      <t xml:space="preserve">Gráfico 5 </t>
    </r>
    <r>
      <rPr>
        <b/>
        <sz val="9"/>
        <color theme="1"/>
        <rFont val="Arial"/>
        <family val="2"/>
      </rPr>
      <t xml:space="preserve"> Entradas de portugueses em Marrocos, por estado civil, 1931-1936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</si>
  <si>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Entradas de portugueses em Marrocos, por profissão, 1931-1936</t>
    </r>
  </si>
  <si>
    <r>
      <rPr>
        <b/>
        <sz val="9"/>
        <color rgb="FFC00000"/>
        <rFont val="Arial"/>
        <family val="2"/>
      </rPr>
      <t>Gráfico 7</t>
    </r>
    <r>
      <rPr>
        <b/>
        <sz val="9"/>
        <color theme="1"/>
        <rFont val="Arial"/>
        <family val="2"/>
      </rPr>
      <t xml:space="preserve">  Entradas de portugueses em Marrocos, por alfabetização e por sexo, 1931-1936</t>
    </r>
  </si>
  <si>
    <r>
      <rPr>
        <b/>
        <sz val="9"/>
        <color rgb="FFC00000"/>
        <rFont val="Arial"/>
        <family val="2"/>
      </rPr>
      <t xml:space="preserve">Gráfico 10  </t>
    </r>
    <r>
      <rPr>
        <b/>
        <sz val="9"/>
        <rFont val="Arial"/>
        <family val="2"/>
      </rPr>
      <t>Emigrantes portugueses em Marrocos, por país de proveniência, 1931-1936</t>
    </r>
  </si>
  <si>
    <t>Nenhuma cédula de inscrição foi recolhida no ano de 1935. A rota migratória foi reconstituída com a naturalidade e a proveniência do imigrante. A categoria Portugal-Sem informação-Marrocos reúne as cédulas que não indicam a proveniência do registado e as pessoas que provêm de uma outra cidade do Marrocos.</t>
  </si>
  <si>
    <r>
      <rPr>
        <b/>
        <sz val="9"/>
        <color rgb="FFC00000"/>
        <rFont val="Arial"/>
        <family val="2"/>
      </rPr>
      <t xml:space="preserve">Gráfico 8  </t>
    </r>
    <r>
      <rPr>
        <b/>
        <sz val="9"/>
        <color theme="1"/>
        <rFont val="Arial"/>
        <family val="2"/>
      </rPr>
      <t>Acompanhantes do emigrante registado em Marrocos, 1931-1936</t>
    </r>
  </si>
  <si>
    <t>Emigrantes portugueses em Marrocos, 1931-1936: índice de quadros e gráficos</t>
  </si>
  <si>
    <t>http://observatorioemigracao.pt/np4/10259.html</t>
  </si>
  <si>
    <r>
      <t>Cédulas de inscrição consular: t</t>
    </r>
    <r>
      <rPr>
        <sz val="8"/>
        <rFont val="Arial"/>
        <family val="2"/>
      </rPr>
      <t>rata-se de documentos de registo dos portugueses que residem ou estão de passagem em Tânger. O registo faz-se a cada ano com os funcionários do consulado. Os documentos fazem aparecer várias informações, tal como o número de inscrição anterior, a data de inscrição, o nome, a ascendência, a naturalidade, o estado civil, a profissão, a última residência em Portugal, a residência no distrito consular, a data de chegada em Marrocos, a proveniência, o documento de prova da nacionalidade portuguesa. 
O verso do documento contém eventualmente os nomes da esposa ou marido e das crianças. O documento está assinado pelo registrado e pelo funcionário, por delegação do cônsul geral. O documento apresenta a fotografia de identidade do registado, às vezes uma impressão digital do registado, o carimbo do consulado, o valor pagado pelo registado.</t>
    </r>
  </si>
  <si>
    <r>
      <rPr>
        <b/>
        <sz val="8"/>
        <rFont val="Arial"/>
        <family val="2"/>
      </rPr>
      <t>Unidade de medida:</t>
    </r>
    <r>
      <rPr>
        <sz val="8"/>
        <rFont val="Arial"/>
        <family val="2"/>
      </rPr>
      <t xml:space="preserve"> emigrante português.</t>
    </r>
  </si>
  <si>
    <r>
      <rPr>
        <b/>
        <sz val="8"/>
        <rFont val="Arial"/>
        <family val="2"/>
      </rPr>
      <t>Fonte:</t>
    </r>
    <r>
      <rPr>
        <sz val="8"/>
        <rFont val="Arial"/>
        <family val="2"/>
      </rPr>
      <t xml:space="preserve"> inscrições consulares do consulado de Tânger, Livro 6 (1931/1932), Livro 9 (1933/1934), Livro 13 (1936/1937). Consulta presencial dos livros disponibilizados pela Divisão de Arquivo e Biblioteca, Instituto Diplomático do Ministério dos Negócios Estrangeiros.</t>
    </r>
  </si>
  <si>
    <r>
      <t xml:space="preserve">Link da fonte: </t>
    </r>
    <r>
      <rPr>
        <sz val="8"/>
        <rFont val="Arial"/>
        <family val="2"/>
      </rPr>
      <t>consulta presencial</t>
    </r>
  </si>
  <si>
    <t>Portalegre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</si>
</sst>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0;\-###\ ##0;0;"/>
    <numFmt numFmtId="165" formatCode="###\ ###\ ##0;\-###\ ###\ ##0;0;"/>
    <numFmt numFmtId="166" formatCode="##0.0;\-##0.0;0.0;"/>
    <numFmt numFmtId="167" formatCode="##0.0\ \|;\-##0.0\ \|;0.0\ \|;\ \|"/>
  </numFmts>
  <fonts count="2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8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/>
      <right/>
      <top/>
      <bottom style="hair">
        <color theme="4" tint="0.7999816888943144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79998168889431442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4" tint="0.79998168889431442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1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1"/>
      </right>
      <top/>
      <bottom style="thin">
        <color theme="8" tint="0.79998168889431442"/>
      </bottom>
      <diagonal/>
    </border>
    <border>
      <left style="thin">
        <color theme="1"/>
      </left>
      <right/>
      <top style="thin">
        <color theme="4" tint="0.79998168889431442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8" tint="0.79998168889431442"/>
      </top>
      <bottom/>
      <diagonal/>
    </border>
    <border>
      <left/>
      <right style="thin">
        <color theme="1"/>
      </right>
      <top style="thin">
        <color theme="8" tint="0.79998168889431442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4" tint="0.7999816888943144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hair">
        <color theme="4" tint="0.79998168889431442"/>
      </top>
      <bottom/>
      <diagonal/>
    </border>
    <border>
      <left/>
      <right/>
      <top style="hair">
        <color theme="4" tint="0.79998168889431442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/>
      <top style="thin">
        <color theme="8" tint="0.79998168889431442"/>
      </top>
      <bottom style="thin">
        <color theme="1"/>
      </bottom>
      <diagonal/>
    </border>
    <border>
      <left/>
      <right/>
      <top style="thin">
        <color theme="1"/>
      </top>
      <bottom style="thin">
        <color theme="4" tint="0.79998168889431442"/>
      </bottom>
      <diagonal/>
    </border>
    <border>
      <left/>
      <right/>
      <top style="thin">
        <color theme="1"/>
      </top>
      <bottom style="thin">
        <color theme="8" tint="0.79998168889431442"/>
      </bottom>
      <diagonal/>
    </border>
    <border>
      <left/>
      <right style="thin">
        <color auto="1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indexed="64"/>
      </right>
      <top style="thin">
        <color theme="8" tint="0.79998168889431442"/>
      </top>
      <bottom style="thin">
        <color indexed="64"/>
      </bottom>
      <diagonal/>
    </border>
    <border>
      <left style="thin">
        <color auto="1"/>
      </left>
      <right/>
      <top style="thin">
        <color theme="8" tint="0.79998168889431442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8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1"/>
      </top>
      <bottom style="thin">
        <color theme="8" tint="0.79998168889431442"/>
      </bottom>
      <diagonal/>
    </border>
    <border>
      <left/>
      <right style="thin">
        <color indexed="64"/>
      </right>
      <top/>
      <bottom style="hair">
        <color theme="4" tint="0.79998168889431442"/>
      </bottom>
      <diagonal/>
    </border>
    <border>
      <left style="thin">
        <color indexed="64"/>
      </left>
      <right/>
      <top/>
      <bottom style="hair">
        <color theme="4" tint="0.79998168889431442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thin">
        <color theme="4" tint="0.79998168889431442"/>
      </top>
      <bottom/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1"/>
      </right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auto="1"/>
      </bottom>
      <diagonal/>
    </border>
    <border>
      <left/>
      <right style="thin">
        <color theme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theme="4" tint="0.79998168889431442"/>
      </bottom>
      <diagonal/>
    </border>
    <border>
      <left style="thin">
        <color theme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theme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4" fontId="16" fillId="0" borderId="5" applyFill="0" applyProtection="0">
      <alignment horizontal="right" vertical="center" wrapText="1"/>
    </xf>
    <xf numFmtId="165" fontId="16" fillId="0" borderId="8" applyFill="0" applyProtection="0">
      <alignment horizontal="right" vertical="center" wrapText="1"/>
    </xf>
    <xf numFmtId="0" fontId="16" fillId="0" borderId="0" applyNumberFormat="0" applyFill="0" applyBorder="0" applyProtection="0">
      <alignment horizontal="left" vertical="center" wrapText="1"/>
    </xf>
    <xf numFmtId="166" fontId="16" fillId="0" borderId="0" applyFill="0" applyBorder="0" applyProtection="0">
      <alignment horizontal="right" vertical="center" wrapText="1"/>
    </xf>
    <xf numFmtId="167" fontId="16" fillId="0" borderId="7" applyFill="0" applyProtection="0">
      <alignment horizontal="right" vertical="center" wrapText="1"/>
    </xf>
  </cellStyleXfs>
  <cellXfs count="423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7" fillId="0" borderId="0" xfId="0" applyFont="1" applyAlignment="1">
      <alignment horizontal="left" vertical="top"/>
    </xf>
    <xf numFmtId="0" fontId="14" fillId="0" borderId="0" xfId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14" fillId="0" borderId="0" xfId="1" applyAlignment="1">
      <alignment vertical="top" wrapText="1"/>
    </xf>
    <xf numFmtId="0" fontId="0" fillId="0" borderId="0" xfId="0" applyAlignment="1">
      <alignment horizontal="left" vertical="center" wrapText="1" indent="1"/>
    </xf>
    <xf numFmtId="0" fontId="14" fillId="0" borderId="0" xfId="1" applyAlignment="1">
      <alignment vertical="center" wrapText="1"/>
    </xf>
    <xf numFmtId="0" fontId="7" fillId="0" borderId="0" xfId="0" applyFont="1" applyAlignment="1">
      <alignment horizontal="left" vertical="center"/>
    </xf>
    <xf numFmtId="3" fontId="0" fillId="0" borderId="0" xfId="0" applyNumberFormat="1"/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0" fontId="14" fillId="0" borderId="0" xfId="1" quotePrefix="1" applyAlignment="1">
      <alignment vertical="center" wrapText="1"/>
    </xf>
    <xf numFmtId="3" fontId="1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5" fillId="0" borderId="0" xfId="1" quotePrefix="1" applyFont="1" applyAlignment="1">
      <alignment vertical="center"/>
    </xf>
    <xf numFmtId="0" fontId="14" fillId="2" borderId="0" xfId="1" applyFill="1" applyAlignment="1">
      <alignment horizontal="left" vertical="center" wrapText="1"/>
    </xf>
    <xf numFmtId="0" fontId="0" fillId="0" borderId="7" xfId="0" applyBorder="1" applyAlignment="1">
      <alignment horizontal="left" vertical="center" indent="1"/>
    </xf>
    <xf numFmtId="0" fontId="15" fillId="0" borderId="7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3" fontId="13" fillId="2" borderId="0" xfId="0" applyNumberFormat="1" applyFont="1" applyFill="1" applyAlignment="1">
      <alignment horizontal="right" vertical="center" indent="1"/>
    </xf>
    <xf numFmtId="0" fontId="9" fillId="0" borderId="2" xfId="0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left" vertical="top" wrapText="1"/>
    </xf>
    <xf numFmtId="0" fontId="17" fillId="0" borderId="0" xfId="0" applyFont="1"/>
    <xf numFmtId="0" fontId="4" fillId="0" borderId="0" xfId="0" applyFont="1" applyAlignment="1">
      <alignment horizontal="center" vertical="center"/>
    </xf>
    <xf numFmtId="1" fontId="14" fillId="0" borderId="25" xfId="0" applyNumberFormat="1" applyFont="1" applyBorder="1" applyAlignment="1">
      <alignment horizontal="right" vertical="center" indent="4"/>
    </xf>
    <xf numFmtId="0" fontId="9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2" xfId="3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0" fillId="0" borderId="0" xfId="0" applyNumberFormat="1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5" xfId="3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1"/>
    </xf>
    <xf numFmtId="0" fontId="14" fillId="0" borderId="51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3" fontId="4" fillId="0" borderId="0" xfId="3" applyNumberFormat="1" applyFont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3" fontId="4" fillId="0" borderId="27" xfId="3" applyNumberFormat="1" applyFont="1" applyBorder="1" applyAlignment="1">
      <alignment horizontal="center" vertical="center" wrapText="1"/>
    </xf>
    <xf numFmtId="3" fontId="14" fillId="0" borderId="8" xfId="3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/>
    </xf>
    <xf numFmtId="3" fontId="4" fillId="0" borderId="68" xfId="3" applyNumberFormat="1" applyFont="1" applyBorder="1" applyAlignment="1">
      <alignment horizontal="center" vertical="center" wrapText="1"/>
    </xf>
    <xf numFmtId="0" fontId="0" fillId="0" borderId="22" xfId="0" applyBorder="1"/>
    <xf numFmtId="3" fontId="14" fillId="0" borderId="51" xfId="0" applyNumberFormat="1" applyFont="1" applyBorder="1" applyAlignment="1">
      <alignment horizontal="center" vertical="center"/>
    </xf>
    <xf numFmtId="3" fontId="14" fillId="0" borderId="51" xfId="3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4" fillId="0" borderId="63" xfId="0" applyNumberFormat="1" applyFont="1" applyBorder="1" applyAlignment="1">
      <alignment horizontal="center" vertical="center"/>
    </xf>
    <xf numFmtId="3" fontId="14" fillId="0" borderId="31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left" vertical="center" indent="1"/>
    </xf>
    <xf numFmtId="0" fontId="14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/>
    <xf numFmtId="0" fontId="19" fillId="0" borderId="0" xfId="1" quotePrefix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/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4" fillId="0" borderId="10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 vertical="top" inden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3" fontId="14" fillId="0" borderId="81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3" fontId="14" fillId="0" borderId="80" xfId="0" applyNumberFormat="1" applyFont="1" applyBorder="1" applyAlignment="1">
      <alignment horizontal="center" vertical="center"/>
    </xf>
    <xf numFmtId="1" fontId="14" fillId="0" borderId="7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14" fillId="0" borderId="70" xfId="0" applyNumberFormat="1" applyFont="1" applyBorder="1" applyAlignment="1">
      <alignment horizontal="center" vertical="center"/>
    </xf>
    <xf numFmtId="3" fontId="0" fillId="0" borderId="80" xfId="0" applyNumberFormat="1" applyBorder="1" applyAlignment="1">
      <alignment horizontal="center" vertical="center"/>
    </xf>
    <xf numFmtId="3" fontId="0" fillId="0" borderId="83" xfId="0" applyNumberFormat="1" applyBorder="1" applyAlignment="1">
      <alignment horizontal="center" vertical="center"/>
    </xf>
    <xf numFmtId="3" fontId="0" fillId="0" borderId="79" xfId="0" applyNumberFormat="1" applyBorder="1" applyAlignment="1">
      <alignment horizontal="center" vertical="center"/>
    </xf>
    <xf numFmtId="3" fontId="14" fillId="0" borderId="79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3" fontId="2" fillId="0" borderId="73" xfId="0" applyNumberFormat="1" applyFont="1" applyBorder="1" applyAlignment="1">
      <alignment horizontal="right" vertical="center" indent="3"/>
    </xf>
    <xf numFmtId="3" fontId="2" fillId="0" borderId="71" xfId="0" applyNumberFormat="1" applyFont="1" applyBorder="1" applyAlignment="1">
      <alignment horizontal="right" vertical="center" indent="3"/>
    </xf>
    <xf numFmtId="3" fontId="2" fillId="0" borderId="62" xfId="0" applyNumberFormat="1" applyFont="1" applyBorder="1" applyAlignment="1">
      <alignment horizontal="right" vertical="center" indent="3"/>
    </xf>
    <xf numFmtId="3" fontId="2" fillId="0" borderId="47" xfId="0" applyNumberFormat="1" applyFont="1" applyBorder="1" applyAlignment="1">
      <alignment horizontal="right" vertical="center" indent="3"/>
    </xf>
    <xf numFmtId="3" fontId="2" fillId="0" borderId="37" xfId="0" applyNumberFormat="1" applyFont="1" applyBorder="1" applyAlignment="1">
      <alignment horizontal="right" vertical="center" indent="3"/>
    </xf>
    <xf numFmtId="3" fontId="2" fillId="0" borderId="38" xfId="0" applyNumberFormat="1" applyFont="1" applyBorder="1" applyAlignment="1">
      <alignment horizontal="right" vertical="center" indent="3"/>
    </xf>
    <xf numFmtId="3" fontId="2" fillId="0" borderId="22" xfId="0" applyNumberFormat="1" applyFont="1" applyBorder="1" applyAlignment="1">
      <alignment horizontal="right" vertical="center" indent="3"/>
    </xf>
    <xf numFmtId="0" fontId="14" fillId="0" borderId="65" xfId="0" applyFont="1" applyBorder="1" applyAlignment="1">
      <alignment horizontal="right" vertical="center" indent="3"/>
    </xf>
    <xf numFmtId="3" fontId="0" fillId="0" borderId="30" xfId="0" applyNumberFormat="1" applyBorder="1" applyAlignment="1">
      <alignment horizontal="right" vertical="center" indent="3"/>
    </xf>
    <xf numFmtId="0" fontId="14" fillId="0" borderId="12" xfId="0" applyFont="1" applyBorder="1" applyAlignment="1">
      <alignment horizontal="right" vertical="center" indent="3"/>
    </xf>
    <xf numFmtId="3" fontId="0" fillId="0" borderId="40" xfId="0" applyNumberFormat="1" applyBorder="1" applyAlignment="1">
      <alignment horizontal="right" vertical="center" indent="3"/>
    </xf>
    <xf numFmtId="0" fontId="14" fillId="0" borderId="39" xfId="0" applyFont="1" applyBorder="1" applyAlignment="1">
      <alignment horizontal="right" vertical="center" indent="3"/>
    </xf>
    <xf numFmtId="3" fontId="0" fillId="0" borderId="44" xfId="0" applyNumberFormat="1" applyBorder="1" applyAlignment="1">
      <alignment horizontal="right" vertical="center" indent="3"/>
    </xf>
    <xf numFmtId="3" fontId="0" fillId="0" borderId="32" xfId="0" applyNumberFormat="1" applyBorder="1" applyAlignment="1">
      <alignment horizontal="right" vertical="center" indent="3"/>
    </xf>
    <xf numFmtId="3" fontId="0" fillId="0" borderId="47" xfId="0" applyNumberFormat="1" applyBorder="1" applyAlignment="1">
      <alignment horizontal="right" vertical="center" indent="3"/>
    </xf>
    <xf numFmtId="0" fontId="14" fillId="0" borderId="72" xfId="0" applyFont="1" applyBorder="1" applyAlignment="1">
      <alignment horizontal="right" vertical="center" indent="3"/>
    </xf>
    <xf numFmtId="0" fontId="14" fillId="0" borderId="29" xfId="0" applyFont="1" applyBorder="1" applyAlignment="1">
      <alignment horizontal="right" vertical="center" indent="3"/>
    </xf>
    <xf numFmtId="3" fontId="0" fillId="0" borderId="41" xfId="0" applyNumberFormat="1" applyBorder="1" applyAlignment="1">
      <alignment horizontal="right" vertical="center" indent="3"/>
    </xf>
    <xf numFmtId="3" fontId="0" fillId="0" borderId="50" xfId="0" applyNumberFormat="1" applyBorder="1" applyAlignment="1">
      <alignment horizontal="right" vertical="center" indent="3"/>
    </xf>
    <xf numFmtId="0" fontId="14" fillId="0" borderId="67" xfId="0" applyFont="1" applyBorder="1" applyAlignment="1">
      <alignment horizontal="right" vertical="center" indent="3"/>
    </xf>
    <xf numFmtId="3" fontId="0" fillId="0" borderId="66" xfId="0" applyNumberFormat="1" applyBorder="1" applyAlignment="1">
      <alignment horizontal="right" vertical="center" indent="3"/>
    </xf>
    <xf numFmtId="0" fontId="14" fillId="0" borderId="52" xfId="0" applyFont="1" applyBorder="1" applyAlignment="1">
      <alignment horizontal="right" vertical="center" indent="3"/>
    </xf>
    <xf numFmtId="3" fontId="0" fillId="0" borderId="43" xfId="0" applyNumberFormat="1" applyBorder="1" applyAlignment="1">
      <alignment horizontal="right" vertical="center" indent="3"/>
    </xf>
    <xf numFmtId="0" fontId="14" fillId="0" borderId="42" xfId="0" applyFont="1" applyBorder="1" applyAlignment="1">
      <alignment horizontal="right" vertical="center" indent="3"/>
    </xf>
    <xf numFmtId="3" fontId="0" fillId="0" borderId="45" xfId="0" applyNumberFormat="1" applyBorder="1" applyAlignment="1">
      <alignment horizontal="right" vertical="center" indent="3"/>
    </xf>
    <xf numFmtId="3" fontId="0" fillId="0" borderId="51" xfId="0" applyNumberFormat="1" applyBorder="1" applyAlignment="1">
      <alignment horizontal="right" vertical="center" indent="3"/>
    </xf>
    <xf numFmtId="3" fontId="2" fillId="0" borderId="19" xfId="0" applyNumberFormat="1" applyFont="1" applyBorder="1" applyAlignment="1">
      <alignment horizontal="right" vertical="center" indent="3"/>
    </xf>
    <xf numFmtId="3" fontId="2" fillId="0" borderId="27" xfId="0" applyNumberFormat="1" applyFont="1" applyBorder="1" applyAlignment="1">
      <alignment horizontal="right" vertical="center" indent="3"/>
    </xf>
    <xf numFmtId="0" fontId="14" fillId="0" borderId="81" xfId="0" applyFont="1" applyBorder="1" applyAlignment="1">
      <alignment horizontal="right" vertical="center" indent="3"/>
    </xf>
    <xf numFmtId="3" fontId="0" fillId="0" borderId="80" xfId="0" applyNumberFormat="1" applyBorder="1" applyAlignment="1">
      <alignment horizontal="right" vertical="center" indent="3"/>
    </xf>
    <xf numFmtId="0" fontId="14" fillId="0" borderId="79" xfId="0" applyFont="1" applyBorder="1" applyAlignment="1">
      <alignment horizontal="right" vertical="center" indent="3"/>
    </xf>
    <xf numFmtId="3" fontId="0" fillId="0" borderId="83" xfId="0" applyNumberFormat="1" applyBorder="1" applyAlignment="1">
      <alignment horizontal="right" vertical="center" indent="3"/>
    </xf>
    <xf numFmtId="3" fontId="0" fillId="0" borderId="79" xfId="0" applyNumberFormat="1" applyBorder="1" applyAlignment="1">
      <alignment horizontal="right" vertical="center" indent="3"/>
    </xf>
    <xf numFmtId="0" fontId="14" fillId="0" borderId="20" xfId="0" applyFont="1" applyBorder="1" applyAlignment="1">
      <alignment horizontal="right" vertical="center" indent="3"/>
    </xf>
    <xf numFmtId="3" fontId="0" fillId="0" borderId="8" xfId="0" applyNumberFormat="1" applyBorder="1" applyAlignment="1">
      <alignment horizontal="right" vertical="center" indent="3"/>
    </xf>
    <xf numFmtId="0" fontId="14" fillId="0" borderId="7" xfId="0" applyFont="1" applyBorder="1" applyAlignment="1">
      <alignment horizontal="right" vertical="center" indent="3"/>
    </xf>
    <xf numFmtId="3" fontId="0" fillId="0" borderId="36" xfId="0" applyNumberFormat="1" applyBorder="1" applyAlignment="1">
      <alignment horizontal="right" vertical="center" indent="3"/>
    </xf>
    <xf numFmtId="3" fontId="0" fillId="0" borderId="7" xfId="0" applyNumberFormat="1" applyBorder="1" applyAlignment="1">
      <alignment horizontal="right" vertical="center" indent="3"/>
    </xf>
    <xf numFmtId="0" fontId="4" fillId="0" borderId="19" xfId="0" applyFont="1" applyBorder="1" applyAlignment="1">
      <alignment horizontal="right" vertical="center" indent="3"/>
    </xf>
    <xf numFmtId="3" fontId="4" fillId="0" borderId="60" xfId="0" applyNumberFormat="1" applyFont="1" applyBorder="1" applyAlignment="1">
      <alignment horizontal="right" vertical="center" indent="3"/>
    </xf>
    <xf numFmtId="3" fontId="4" fillId="0" borderId="78" xfId="0" applyNumberFormat="1" applyFont="1" applyBorder="1" applyAlignment="1">
      <alignment horizontal="right" vertical="center" indent="3"/>
    </xf>
    <xf numFmtId="1" fontId="4" fillId="0" borderId="27" xfId="0" applyNumberFormat="1" applyFont="1" applyBorder="1" applyAlignment="1">
      <alignment horizontal="right" vertical="center" indent="3"/>
    </xf>
    <xf numFmtId="1" fontId="4" fillId="0" borderId="22" xfId="0" applyNumberFormat="1" applyFont="1" applyBorder="1" applyAlignment="1">
      <alignment horizontal="right" vertical="center" indent="3"/>
    </xf>
    <xf numFmtId="0" fontId="14" fillId="0" borderId="13" xfId="0" applyFont="1" applyBorder="1" applyAlignment="1">
      <alignment horizontal="right" vertical="center" indent="3"/>
    </xf>
    <xf numFmtId="3" fontId="14" fillId="0" borderId="30" xfId="0" applyNumberFormat="1" applyFont="1" applyBorder="1" applyAlignment="1">
      <alignment horizontal="right" vertical="center" indent="3"/>
    </xf>
    <xf numFmtId="3" fontId="14" fillId="0" borderId="13" xfId="0" applyNumberFormat="1" applyFont="1" applyBorder="1" applyAlignment="1">
      <alignment horizontal="right" vertical="center" indent="3"/>
    </xf>
    <xf numFmtId="1" fontId="14" fillId="0" borderId="14" xfId="0" applyNumberFormat="1" applyFont="1" applyBorder="1" applyAlignment="1">
      <alignment horizontal="right" vertical="center" indent="3"/>
    </xf>
    <xf numFmtId="1" fontId="14" fillId="0" borderId="12" xfId="0" applyNumberFormat="1" applyFont="1" applyBorder="1" applyAlignment="1">
      <alignment horizontal="right" vertical="center" indent="3"/>
    </xf>
    <xf numFmtId="3" fontId="14" fillId="0" borderId="5" xfId="0" applyNumberFormat="1" applyFont="1" applyBorder="1" applyAlignment="1">
      <alignment horizontal="right" vertical="center" indent="3"/>
    </xf>
    <xf numFmtId="0" fontId="14" fillId="0" borderId="16" xfId="0" applyFont="1" applyBorder="1" applyAlignment="1">
      <alignment horizontal="right" vertical="center" indent="3"/>
    </xf>
    <xf numFmtId="3" fontId="14" fillId="0" borderId="66" xfId="0" applyNumberFormat="1" applyFont="1" applyBorder="1" applyAlignment="1">
      <alignment horizontal="right" vertical="center" indent="3"/>
    </xf>
    <xf numFmtId="3" fontId="14" fillId="0" borderId="16" xfId="0" applyNumberFormat="1" applyFont="1" applyBorder="1" applyAlignment="1">
      <alignment horizontal="right" vertical="center" indent="3"/>
    </xf>
    <xf numFmtId="1" fontId="14" fillId="0" borderId="17" xfId="0" applyNumberFormat="1" applyFont="1" applyBorder="1" applyAlignment="1">
      <alignment horizontal="right" vertical="center" indent="3"/>
    </xf>
    <xf numFmtId="1" fontId="14" fillId="0" borderId="15" xfId="0" applyNumberFormat="1" applyFont="1" applyBorder="1" applyAlignment="1">
      <alignment horizontal="right" vertical="center" indent="3"/>
    </xf>
    <xf numFmtId="0" fontId="4" fillId="0" borderId="26" xfId="0" applyFont="1" applyBorder="1" applyAlignment="1">
      <alignment horizontal="right" vertical="center" indent="3"/>
    </xf>
    <xf numFmtId="1" fontId="4" fillId="0" borderId="64" xfId="0" applyNumberFormat="1" applyFont="1" applyBorder="1" applyAlignment="1">
      <alignment horizontal="right" vertical="center" indent="3"/>
    </xf>
    <xf numFmtId="0" fontId="2" fillId="0" borderId="26" xfId="0" applyFont="1" applyBorder="1" applyAlignment="1">
      <alignment horizontal="right" vertical="center" indent="3"/>
    </xf>
    <xf numFmtId="1" fontId="4" fillId="0" borderId="0" xfId="0" applyNumberFormat="1" applyFont="1" applyAlignment="1">
      <alignment horizontal="right" vertical="center" indent="3"/>
    </xf>
    <xf numFmtId="1" fontId="14" fillId="0" borderId="80" xfId="0" applyNumberFormat="1" applyFont="1" applyBorder="1" applyAlignment="1">
      <alignment horizontal="right" vertical="center" indent="3"/>
    </xf>
    <xf numFmtId="3" fontId="14" fillId="0" borderId="81" xfId="0" applyNumberFormat="1" applyFont="1" applyBorder="1" applyAlignment="1">
      <alignment horizontal="right" vertical="center" indent="3"/>
    </xf>
    <xf numFmtId="0" fontId="0" fillId="0" borderId="81" xfId="0" applyBorder="1" applyAlignment="1">
      <alignment horizontal="right" indent="3"/>
    </xf>
    <xf numFmtId="1" fontId="0" fillId="0" borderId="79" xfId="0" applyNumberFormat="1" applyBorder="1" applyAlignment="1">
      <alignment horizontal="right" indent="3"/>
    </xf>
    <xf numFmtId="1" fontId="14" fillId="0" borderId="8" xfId="0" applyNumberFormat="1" applyFont="1" applyBorder="1" applyAlignment="1">
      <alignment horizontal="right" vertical="center" indent="3"/>
    </xf>
    <xf numFmtId="3" fontId="14" fillId="0" borderId="20" xfId="0" applyNumberFormat="1" applyFont="1" applyBorder="1" applyAlignment="1">
      <alignment horizontal="right" vertical="center" indent="3"/>
    </xf>
    <xf numFmtId="0" fontId="0" fillId="0" borderId="20" xfId="0" applyBorder="1" applyAlignment="1">
      <alignment horizontal="right" indent="3"/>
    </xf>
    <xf numFmtId="1" fontId="0" fillId="0" borderId="7" xfId="0" applyNumberFormat="1" applyBorder="1" applyAlignment="1">
      <alignment horizontal="right" indent="3"/>
    </xf>
    <xf numFmtId="0" fontId="14" fillId="0" borderId="24" xfId="0" applyFont="1" applyBorder="1" applyAlignment="1">
      <alignment horizontal="right" vertical="center" indent="3"/>
    </xf>
    <xf numFmtId="3" fontId="14" fillId="0" borderId="24" xfId="0" applyNumberFormat="1" applyFont="1" applyBorder="1" applyAlignment="1">
      <alignment horizontal="right" vertical="center" indent="3"/>
    </xf>
    <xf numFmtId="1" fontId="14" fillId="0" borderId="88" xfId="0" applyNumberFormat="1" applyFont="1" applyBorder="1" applyAlignment="1">
      <alignment horizontal="right" vertical="center" indent="3"/>
    </xf>
    <xf numFmtId="1" fontId="14" fillId="0" borderId="25" xfId="0" applyNumberFormat="1" applyFont="1" applyBorder="1" applyAlignment="1">
      <alignment horizontal="right" vertical="center" indent="3"/>
    </xf>
    <xf numFmtId="3" fontId="14" fillId="0" borderId="80" xfId="0" applyNumberFormat="1" applyFont="1" applyBorder="1" applyAlignment="1">
      <alignment horizontal="right" vertical="center" indent="3"/>
    </xf>
    <xf numFmtId="1" fontId="14" fillId="0" borderId="79" xfId="0" applyNumberFormat="1" applyFont="1" applyBorder="1" applyAlignment="1">
      <alignment horizontal="right" vertical="center" indent="3"/>
    </xf>
    <xf numFmtId="3" fontId="2" fillId="0" borderId="18" xfId="0" applyNumberFormat="1" applyFont="1" applyBorder="1" applyAlignment="1">
      <alignment horizontal="right" vertical="center" indent="3"/>
    </xf>
    <xf numFmtId="3" fontId="2" fillId="0" borderId="49" xfId="0" applyNumberFormat="1" applyFont="1" applyBorder="1" applyAlignment="1">
      <alignment horizontal="right" vertical="center" indent="3"/>
    </xf>
    <xf numFmtId="3" fontId="2" fillId="0" borderId="26" xfId="0" applyNumberFormat="1" applyFont="1" applyBorder="1" applyAlignment="1">
      <alignment horizontal="right" vertical="center" indent="3"/>
    </xf>
    <xf numFmtId="3" fontId="2" fillId="0" borderId="5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3" fontId="2" fillId="0" borderId="46" xfId="0" applyNumberFormat="1" applyFont="1" applyBorder="1" applyAlignment="1">
      <alignment horizontal="right" vertical="center" indent="3"/>
    </xf>
    <xf numFmtId="3" fontId="2" fillId="0" borderId="33" xfId="0" applyNumberFormat="1" applyFont="1" applyBorder="1" applyAlignment="1">
      <alignment horizontal="right" vertical="center" indent="3"/>
    </xf>
    <xf numFmtId="0" fontId="14" fillId="0" borderId="51" xfId="0" applyFont="1" applyBorder="1" applyAlignment="1">
      <alignment horizontal="right" vertical="center" indent="3"/>
    </xf>
    <xf numFmtId="0" fontId="14" fillId="0" borderId="48" xfId="0" applyFont="1" applyBorder="1" applyAlignment="1">
      <alignment horizontal="right" vertical="center" indent="3"/>
    </xf>
    <xf numFmtId="0" fontId="14" fillId="0" borderId="89" xfId="0" applyFont="1" applyBorder="1" applyAlignment="1">
      <alignment horizontal="right" vertical="center" indent="3"/>
    </xf>
    <xf numFmtId="3" fontId="4" fillId="0" borderId="19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indent="2"/>
    </xf>
    <xf numFmtId="3" fontId="2" fillId="0" borderId="5" xfId="0" applyNumberFormat="1" applyFont="1" applyBorder="1" applyAlignment="1">
      <alignment horizontal="right" vertical="center" indent="2"/>
    </xf>
    <xf numFmtId="3" fontId="2" fillId="0" borderId="19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22" xfId="0" applyFont="1" applyBorder="1" applyAlignment="1">
      <alignment horizontal="right" vertical="center" indent="2"/>
    </xf>
    <xf numFmtId="0" fontId="2" fillId="0" borderId="19" xfId="0" applyFont="1" applyBorder="1" applyAlignment="1">
      <alignment horizontal="right" vertical="center" indent="2"/>
    </xf>
    <xf numFmtId="0" fontId="14" fillId="0" borderId="81" xfId="0" applyFont="1" applyBorder="1" applyAlignment="1">
      <alignment horizontal="right" vertical="center" indent="2"/>
    </xf>
    <xf numFmtId="3" fontId="14" fillId="0" borderId="80" xfId="0" applyNumberFormat="1" applyFont="1" applyBorder="1" applyAlignment="1">
      <alignment horizontal="right" vertical="center" indent="2"/>
    </xf>
    <xf numFmtId="3" fontId="0" fillId="0" borderId="81" xfId="0" applyNumberFormat="1" applyBorder="1" applyAlignment="1">
      <alignment horizontal="right" vertical="center" indent="2"/>
    </xf>
    <xf numFmtId="3" fontId="0" fillId="0" borderId="79" xfId="0" applyNumberFormat="1" applyBorder="1" applyAlignment="1">
      <alignment horizontal="right" vertical="center" indent="2"/>
    </xf>
    <xf numFmtId="3" fontId="0" fillId="0" borderId="80" xfId="0" applyNumberFormat="1" applyBorder="1" applyAlignment="1">
      <alignment horizontal="right" vertical="center" indent="2"/>
    </xf>
    <xf numFmtId="0" fontId="0" fillId="0" borderId="79" xfId="0" applyBorder="1" applyAlignment="1">
      <alignment horizontal="right" vertical="center" indent="2"/>
    </xf>
    <xf numFmtId="1" fontId="14" fillId="0" borderId="80" xfId="0" applyNumberFormat="1" applyFont="1" applyBorder="1" applyAlignment="1">
      <alignment horizontal="right" vertical="center" indent="2"/>
    </xf>
    <xf numFmtId="1" fontId="14" fillId="0" borderId="79" xfId="0" applyNumberFormat="1" applyFont="1" applyBorder="1" applyAlignment="1">
      <alignment horizontal="right" vertical="center" indent="2"/>
    </xf>
    <xf numFmtId="0" fontId="14" fillId="0" borderId="20" xfId="0" applyFont="1" applyBorder="1" applyAlignment="1">
      <alignment horizontal="right" vertical="center" indent="2"/>
    </xf>
    <xf numFmtId="3" fontId="14" fillId="0" borderId="8" xfId="0" applyNumberFormat="1" applyFont="1" applyBorder="1" applyAlignment="1">
      <alignment horizontal="right" vertical="center" indent="2"/>
    </xf>
    <xf numFmtId="3" fontId="0" fillId="0" borderId="20" xfId="0" applyNumberFormat="1" applyBorder="1" applyAlignment="1">
      <alignment horizontal="right" vertical="center" indent="2"/>
    </xf>
    <xf numFmtId="3" fontId="0" fillId="0" borderId="7" xfId="0" applyNumberFormat="1" applyBorder="1" applyAlignment="1">
      <alignment horizontal="right" vertical="center" indent="2"/>
    </xf>
    <xf numFmtId="3" fontId="0" fillId="0" borderId="8" xfId="0" applyNumberFormat="1" applyBorder="1" applyAlignment="1">
      <alignment horizontal="right" vertical="center" indent="2"/>
    </xf>
    <xf numFmtId="0" fontId="0" fillId="0" borderId="7" xfId="0" applyBorder="1" applyAlignment="1">
      <alignment horizontal="right" vertical="center" indent="2"/>
    </xf>
    <xf numFmtId="1" fontId="14" fillId="0" borderId="8" xfId="0" applyNumberFormat="1" applyFont="1" applyBorder="1" applyAlignment="1">
      <alignment horizontal="right" vertical="center" indent="2"/>
    </xf>
    <xf numFmtId="1" fontId="14" fillId="0" borderId="7" xfId="0" applyNumberFormat="1" applyFont="1" applyBorder="1" applyAlignment="1">
      <alignment horizontal="right" vertical="center" indent="2"/>
    </xf>
    <xf numFmtId="3" fontId="4" fillId="0" borderId="38" xfId="3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11" xfId="3" applyNumberFormat="1" applyFont="1" applyBorder="1" applyAlignment="1">
      <alignment horizontal="center" vertical="center" wrapText="1"/>
    </xf>
    <xf numFmtId="3" fontId="4" fillId="0" borderId="87" xfId="3" applyNumberFormat="1" applyFont="1" applyBorder="1" applyAlignment="1">
      <alignment horizontal="center" vertical="center" wrapText="1"/>
    </xf>
    <xf numFmtId="3" fontId="4" fillId="0" borderId="86" xfId="3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20" xfId="3" applyNumberFormat="1" applyFont="1" applyBorder="1" applyAlignment="1">
      <alignment horizontal="center" vertical="center" wrapText="1"/>
    </xf>
    <xf numFmtId="3" fontId="14" fillId="0" borderId="7" xfId="3" applyNumberFormat="1" applyFont="1" applyBorder="1" applyAlignment="1">
      <alignment horizontal="center" vertical="center" wrapText="1"/>
    </xf>
    <xf numFmtId="3" fontId="14" fillId="0" borderId="48" xfId="0" applyNumberFormat="1" applyFont="1" applyBorder="1" applyAlignment="1">
      <alignment horizontal="center" vertical="center"/>
    </xf>
    <xf numFmtId="3" fontId="14" fillId="0" borderId="43" xfId="3" applyNumberFormat="1" applyFont="1" applyBorder="1" applyAlignment="1">
      <alignment horizontal="center" vertical="center" wrapText="1"/>
    </xf>
    <xf numFmtId="3" fontId="14" fillId="0" borderId="48" xfId="3" applyNumberFormat="1" applyFont="1" applyBorder="1" applyAlignment="1">
      <alignment horizontal="center" vertical="center" wrapText="1"/>
    </xf>
    <xf numFmtId="3" fontId="14" fillId="0" borderId="81" xfId="0" applyNumberFormat="1" applyFont="1" applyBorder="1" applyAlignment="1">
      <alignment horizontal="center" vertical="center" wrapText="1"/>
    </xf>
    <xf numFmtId="1" fontId="14" fillId="0" borderId="79" xfId="0" applyNumberFormat="1" applyFont="1" applyBorder="1" applyAlignment="1">
      <alignment horizontal="center" vertical="center" wrapText="1"/>
    </xf>
    <xf numFmtId="1" fontId="14" fillId="0" borderId="80" xfId="0" applyNumberFormat="1" applyFont="1" applyBorder="1" applyAlignment="1">
      <alignment horizontal="center" vertical="center" wrapText="1"/>
    </xf>
    <xf numFmtId="3" fontId="14" fillId="0" borderId="81" xfId="3" applyNumberFormat="1" applyFont="1" applyBorder="1" applyAlignment="1">
      <alignment horizontal="center" vertical="center" wrapText="1"/>
    </xf>
    <xf numFmtId="3" fontId="14" fillId="0" borderId="80" xfId="3" applyNumberFormat="1" applyFont="1" applyBorder="1" applyAlignment="1">
      <alignment horizontal="center" vertical="center" wrapText="1"/>
    </xf>
    <xf numFmtId="3" fontId="14" fillId="0" borderId="79" xfId="3" applyNumberFormat="1" applyFont="1" applyBorder="1" applyAlignment="1">
      <alignment horizontal="center" vertical="center" wrapText="1"/>
    </xf>
    <xf numFmtId="3" fontId="14" fillId="0" borderId="89" xfId="0" applyNumberFormat="1" applyFont="1" applyBorder="1" applyAlignment="1">
      <alignment horizontal="center" vertical="center"/>
    </xf>
    <xf numFmtId="3" fontId="14" fillId="0" borderId="83" xfId="3" applyNumberFormat="1" applyFont="1" applyBorder="1" applyAlignment="1">
      <alignment horizontal="center" vertical="center" wrapText="1"/>
    </xf>
    <xf numFmtId="3" fontId="14" fillId="0" borderId="89" xfId="3" applyNumberFormat="1" applyFont="1" applyBorder="1" applyAlignment="1">
      <alignment horizontal="center" vertical="center" wrapText="1"/>
    </xf>
    <xf numFmtId="3" fontId="2" fillId="0" borderId="79" xfId="0" applyNumberFormat="1" applyFont="1" applyBorder="1" applyAlignment="1">
      <alignment horizontal="right" vertical="center" indent="3"/>
    </xf>
    <xf numFmtId="3" fontId="4" fillId="0" borderId="74" xfId="0" applyNumberFormat="1" applyFont="1" applyBorder="1" applyAlignment="1">
      <alignment horizontal="center" vertical="center"/>
    </xf>
    <xf numFmtId="3" fontId="14" fillId="0" borderId="75" xfId="0" applyNumberFormat="1" applyFont="1" applyBorder="1" applyAlignment="1">
      <alignment horizontal="center" vertical="center"/>
    </xf>
    <xf numFmtId="3" fontId="14" fillId="0" borderId="74" xfId="0" applyNumberFormat="1" applyFont="1" applyBorder="1" applyAlignment="1">
      <alignment horizontal="center" vertical="center"/>
    </xf>
    <xf numFmtId="3" fontId="2" fillId="0" borderId="75" xfId="0" applyNumberFormat="1" applyFont="1" applyBorder="1" applyAlignment="1">
      <alignment horizontal="right" vertical="center" indent="3"/>
    </xf>
    <xf numFmtId="3" fontId="2" fillId="0" borderId="74" xfId="0" applyNumberFormat="1" applyFont="1" applyBorder="1" applyAlignment="1">
      <alignment horizontal="right" vertical="center" indent="3"/>
    </xf>
    <xf numFmtId="0" fontId="0" fillId="0" borderId="1" xfId="0" applyBorder="1"/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" fontId="14" fillId="0" borderId="51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1" fontId="14" fillId="0" borderId="93" xfId="0" applyNumberFormat="1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1" fontId="14" fillId="0" borderId="8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3"/>
    </xf>
    <xf numFmtId="3" fontId="2" fillId="0" borderId="59" xfId="0" applyNumberFormat="1" applyFont="1" applyBorder="1" applyAlignment="1">
      <alignment horizontal="right" vertical="center" indent="3"/>
    </xf>
    <xf numFmtId="3" fontId="2" fillId="0" borderId="60" xfId="0" applyNumberFormat="1" applyFont="1" applyBorder="1" applyAlignment="1">
      <alignment horizontal="right" vertical="center" indent="3"/>
    </xf>
    <xf numFmtId="0" fontId="14" fillId="0" borderId="0" xfId="1" quotePrefix="1" applyAlignment="1">
      <alignment vertical="center" wrapText="1"/>
    </xf>
    <xf numFmtId="3" fontId="9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1" applyAlignment="1">
      <alignment vertical="center" wrapText="1"/>
    </xf>
    <xf numFmtId="0" fontId="19" fillId="0" borderId="0" xfId="1" quotePrefix="1" applyFont="1" applyAlignment="1">
      <alignment vertical="center"/>
    </xf>
    <xf numFmtId="0" fontId="19" fillId="0" borderId="0" xfId="1" applyFont="1" applyAlignment="1">
      <alignment vertical="center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5" fillId="0" borderId="9" xfId="0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3" fontId="14" fillId="0" borderId="0" xfId="1" quotePrefix="1" applyNumberFormat="1" applyAlignment="1">
      <alignment vertical="center" wrapText="1"/>
    </xf>
    <xf numFmtId="0" fontId="14" fillId="0" borderId="0" xfId="0" quotePrefix="1" applyFont="1" applyAlignment="1">
      <alignment horizontal="left" vertical="center" wrapText="1"/>
    </xf>
    <xf numFmtId="0" fontId="14" fillId="2" borderId="0" xfId="1" applyFill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left" vertical="top" wrapText="1"/>
    </xf>
    <xf numFmtId="0" fontId="0" fillId="0" borderId="0" xfId="0" quotePrefix="1" applyAlignment="1">
      <alignment vertical="top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82" xfId="0" applyNumberFormat="1" applyFont="1" applyBorder="1" applyAlignment="1">
      <alignment horizontal="center" vertical="center" wrapText="1"/>
    </xf>
    <xf numFmtId="3" fontId="4" fillId="0" borderId="6" xfId="3" applyNumberFormat="1" applyFont="1" applyBorder="1" applyAlignment="1">
      <alignment horizontal="center" vertical="center" wrapText="1"/>
    </xf>
    <xf numFmtId="3" fontId="4" fillId="0" borderId="82" xfId="3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quotePrefix="1" applyAlignment="1">
      <alignment horizontal="left" vertical="top" wrapText="1"/>
    </xf>
    <xf numFmtId="3" fontId="4" fillId="0" borderId="4" xfId="3" applyNumberFormat="1" applyFont="1" applyBorder="1" applyAlignment="1">
      <alignment horizontal="center" vertical="center" wrapText="1"/>
    </xf>
    <xf numFmtId="3" fontId="4" fillId="0" borderId="21" xfId="3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3" fontId="4" fillId="0" borderId="68" xfId="3" applyNumberFormat="1" applyFont="1" applyBorder="1" applyAlignment="1">
      <alignment horizontal="center" vertical="center" wrapText="1"/>
    </xf>
    <xf numFmtId="3" fontId="4" fillId="0" borderId="35" xfId="3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3" fontId="4" fillId="0" borderId="7" xfId="3" applyNumberFormat="1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3" fontId="4" fillId="0" borderId="26" xfId="3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27" xfId="3" applyNumberFormat="1" applyFont="1" applyBorder="1" applyAlignment="1">
      <alignment horizontal="center" vertical="center" wrapText="1"/>
    </xf>
    <xf numFmtId="3" fontId="4" fillId="0" borderId="8" xfId="3" applyNumberFormat="1" applyFont="1" applyBorder="1" applyAlignment="1">
      <alignment horizontal="center" vertical="center" wrapText="1"/>
    </xf>
    <xf numFmtId="3" fontId="4" fillId="0" borderId="22" xfId="3" applyNumberFormat="1" applyFont="1" applyBorder="1" applyAlignment="1">
      <alignment horizontal="center" vertical="center" wrapText="1"/>
    </xf>
    <xf numFmtId="3" fontId="4" fillId="0" borderId="38" xfId="3" applyNumberFormat="1" applyFont="1" applyBorder="1" applyAlignment="1">
      <alignment horizontal="center" vertical="center" wrapText="1"/>
    </xf>
    <xf numFmtId="3" fontId="4" fillId="0" borderId="36" xfId="3" applyNumberFormat="1" applyFont="1" applyBorder="1" applyAlignment="1">
      <alignment horizontal="center" vertical="center" wrapText="1"/>
    </xf>
    <xf numFmtId="3" fontId="4" fillId="0" borderId="5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left" vertical="center" wrapText="1"/>
    </xf>
    <xf numFmtId="3" fontId="4" fillId="0" borderId="6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4" fillId="0" borderId="22" xfId="0" applyNumberFormat="1" applyFont="1" applyBorder="1" applyAlignment="1">
      <alignment horizontal="center" vertical="center"/>
    </xf>
    <xf numFmtId="0" fontId="14" fillId="0" borderId="0" xfId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5" fillId="0" borderId="0" xfId="1" applyFont="1" applyAlignment="1">
      <alignment vertical="center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7" xr:uid="{00000000-0005-0000-0000-000005000000}"/>
    <cellStyle name="ss16" xfId="5" xr:uid="{00000000-0005-0000-0000-000006000000}"/>
    <cellStyle name="ss17" xfId="8" xr:uid="{00000000-0005-0000-0000-000007000000}"/>
    <cellStyle name="ss22" xfId="6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'Quadro 2'!$C$3:$C$4</c:f>
              <c:strCache>
                <c:ptCount val="2"/>
                <c:pt idx="0">
                  <c:v>Total</c:v>
                </c:pt>
                <c:pt idx="1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C6-46C1-9AF0-21B620B6826E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2C6-46C1-9AF0-21B620B6826E}"/>
              </c:ext>
            </c:extLst>
          </c:dPt>
          <c:cat>
            <c:strRef>
              <c:f>'Quadro 2'!$B$5:$B$11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2'!$C$5:$C$11</c:f>
              <c:numCache>
                <c:formatCode>General</c:formatCode>
                <c:ptCount val="7"/>
                <c:pt idx="0">
                  <c:v>309</c:v>
                </c:pt>
                <c:pt idx="1">
                  <c:v>121</c:v>
                </c:pt>
                <c:pt idx="2">
                  <c:v>70</c:v>
                </c:pt>
                <c:pt idx="3">
                  <c:v>17</c:v>
                </c:pt>
                <c:pt idx="4">
                  <c:v>34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9-4470-AB7A-D47810D741AC}"/>
            </c:ext>
          </c:extLst>
        </c:ser>
        <c:ser>
          <c:idx val="1"/>
          <c:order val="1"/>
          <c:tx>
            <c:strRef>
              <c:f>'Quadro 2'!$D$3:$D$4</c:f>
              <c:strCache>
                <c:ptCount val="2"/>
                <c:pt idx="0">
                  <c:v>Total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'Quadro 2'!$B$5:$B$11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2'!$D$5:$D$11</c:f>
            </c:numRef>
          </c:val>
          <c:smooth val="0"/>
          <c:extLst>
            <c:ext xmlns:c16="http://schemas.microsoft.com/office/drawing/2014/chart" uri="{C3380CC4-5D6E-409C-BE32-E72D297353CC}">
              <c16:uniqueId val="{00000001-15C9-4470-AB7A-D47810D74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221336"/>
        <c:axId val="739221688"/>
      </c:lineChart>
      <c:catAx>
        <c:axId val="73922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9221688"/>
        <c:crosses val="autoZero"/>
        <c:auto val="1"/>
        <c:lblAlgn val="ctr"/>
        <c:lblOffset val="100"/>
        <c:noMultiLvlLbl val="0"/>
      </c:catAx>
      <c:valAx>
        <c:axId val="739221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922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3"/>
          <c:order val="0"/>
          <c:tx>
            <c:strRef>
              <c:f>'Quadro 9'!$AV$4:$AW$4</c:f>
              <c:strCache>
                <c:ptCount val="1"/>
                <c:pt idx="0">
                  <c:v>Marrocos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54-494D-958D-ABFFE387DDA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4-494D-958D-ABFFE387DDAB}"/>
              </c:ext>
            </c:extLst>
          </c:dPt>
          <c:cat>
            <c:strRef>
              <c:f>'Quadro 9'!$B$6:$B$12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9'!$AW$6:$AW$12</c:f>
              <c:numCache>
                <c:formatCode>#,##0</c:formatCode>
                <c:ptCount val="7"/>
                <c:pt idx="0">
                  <c:v>19.093851132686083</c:v>
                </c:pt>
                <c:pt idx="1">
                  <c:v>19.008264462809919</c:v>
                </c:pt>
                <c:pt idx="2">
                  <c:v>24.285714285714285</c:v>
                </c:pt>
                <c:pt idx="3">
                  <c:v>11.764705882352942</c:v>
                </c:pt>
                <c:pt idx="4">
                  <c:v>11.764705882352942</c:v>
                </c:pt>
                <c:pt idx="5">
                  <c:v>0</c:v>
                </c:pt>
                <c:pt idx="6">
                  <c:v>19.402985074626866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0-C124-4807-9F1B-426AD554A510}"/>
            </c:ext>
          </c:extLst>
        </c:ser>
        <c:ser>
          <c:idx val="45"/>
          <c:order val="2"/>
          <c:tx>
            <c:strRef>
              <c:f>'Quadro 9'!$AX$4:$AY$4</c:f>
              <c:strCache>
                <c:ptCount val="1"/>
                <c:pt idx="0">
                  <c:v>Espanha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rgbClr val="D9D9D9"/>
                </a:solidFill>
                <a:ln w="9525">
                  <a:solidFill>
                    <a:srgbClr val="D9D9D9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4-494D-958D-ABFFE387DDAB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F54-494D-958D-ABFFE387DDAB}"/>
              </c:ext>
            </c:extLst>
          </c:dPt>
          <c:cat>
            <c:strRef>
              <c:f>'Quadro 9'!$B$6:$B$12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9'!$AY$6:$AY$12</c:f>
              <c:numCache>
                <c:formatCode>#,##0</c:formatCode>
                <c:ptCount val="7"/>
                <c:pt idx="0">
                  <c:v>23.948220064724918</c:v>
                </c:pt>
                <c:pt idx="1">
                  <c:v>41.32231404958678</c:v>
                </c:pt>
                <c:pt idx="2">
                  <c:v>24.285714285714285</c:v>
                </c:pt>
                <c:pt idx="3">
                  <c:v>17.647058823529413</c:v>
                </c:pt>
                <c:pt idx="4">
                  <c:v>5.882352941176471</c:v>
                </c:pt>
                <c:pt idx="5">
                  <c:v>0</c:v>
                </c:pt>
                <c:pt idx="6">
                  <c:v>2.9850746268656718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1-C124-4807-9F1B-426AD554A510}"/>
            </c:ext>
          </c:extLst>
        </c:ser>
        <c:ser>
          <c:idx val="47"/>
          <c:order val="4"/>
          <c:tx>
            <c:strRef>
              <c:f>'Quadro 9'!$AZ$4:$BA$4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4-494D-958D-ABFFE387DDA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54-494D-958D-ABFFE387DDAB}"/>
              </c:ext>
            </c:extLst>
          </c:dPt>
          <c:cat>
            <c:strRef>
              <c:f>'Quadro 9'!$B$6:$B$12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9'!$BA$6:$BA$12</c:f>
              <c:numCache>
                <c:formatCode>#,##0</c:formatCode>
                <c:ptCount val="7"/>
                <c:pt idx="0">
                  <c:v>35.275080906148865</c:v>
                </c:pt>
                <c:pt idx="1">
                  <c:v>28.099173553719009</c:v>
                </c:pt>
                <c:pt idx="2">
                  <c:v>44.285714285714285</c:v>
                </c:pt>
                <c:pt idx="3">
                  <c:v>58.823529411764703</c:v>
                </c:pt>
                <c:pt idx="4">
                  <c:v>58.823529411764703</c:v>
                </c:pt>
                <c:pt idx="5">
                  <c:v>0</c:v>
                </c:pt>
                <c:pt idx="6">
                  <c:v>20.895522388059703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2-C124-4807-9F1B-426AD554A510}"/>
            </c:ext>
          </c:extLst>
        </c:ser>
        <c:ser>
          <c:idx val="49"/>
          <c:order val="6"/>
          <c:tx>
            <c:strRef>
              <c:f>'Quadro 9'!$BB$4:$BC$4</c:f>
              <c:strCache>
                <c:ptCount val="1"/>
                <c:pt idx="0">
                  <c:v>Argélia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'Quadro 9'!$B$6:$B$12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9'!$BC$6:$BC$12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0.82644628099173556</c:v>
                </c:pt>
                <c:pt idx="2">
                  <c:v>0</c:v>
                </c:pt>
                <c:pt idx="3">
                  <c:v>0</c:v>
                </c:pt>
                <c:pt idx="4">
                  <c:v>2.9411764705882355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C124-4807-9F1B-426AD554A510}"/>
            </c:ext>
          </c:extLst>
        </c:ser>
        <c:ser>
          <c:idx val="51"/>
          <c:order val="8"/>
          <c:tx>
            <c:strRef>
              <c:f>'Quadro 9'!$BD$4:$BE$4</c:f>
              <c:strCache>
                <c:ptCount val="1"/>
                <c:pt idx="0">
                  <c:v>Sem informação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4-494D-958D-ABFFE387DDA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F54-494D-958D-ABFFE387DDAB}"/>
              </c:ext>
            </c:extLst>
          </c:dPt>
          <c:cat>
            <c:strRef>
              <c:f>'Quadro 9'!$B$6:$B$12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9'!$BE$6:$BE$12</c:f>
              <c:numCache>
                <c:formatCode>#,##0</c:formatCode>
                <c:ptCount val="7"/>
                <c:pt idx="0">
                  <c:v>21.035598705501616</c:v>
                </c:pt>
                <c:pt idx="1">
                  <c:v>10.743801652892563</c:v>
                </c:pt>
                <c:pt idx="2">
                  <c:v>7.1428571428571432</c:v>
                </c:pt>
                <c:pt idx="3">
                  <c:v>11.764705882352942</c:v>
                </c:pt>
                <c:pt idx="4">
                  <c:v>20.588235294117649</c:v>
                </c:pt>
                <c:pt idx="5">
                  <c:v>0</c:v>
                </c:pt>
                <c:pt idx="6">
                  <c:v>56.71641791044776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3-C124-4807-9F1B-426AD554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066568"/>
        <c:axId val="778067272"/>
        <c:extLst>
          <c:ext xmlns:c15="http://schemas.microsoft.com/office/drawing/2012/chart" uri="{02D57815-91ED-43cb-92C2-25804820EDAC}">
            <c15:filteredLineSeries>
              <c15:ser>
                <c:idx val="44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9'!$AX$3:$AX$5</c15:sqref>
                        </c15:formulaRef>
                      </c:ext>
                    </c:extLst>
                    <c:strCache>
                      <c:ptCount val="3"/>
                      <c:pt idx="0">
                        <c:v>País de proveniência</c:v>
                      </c:pt>
                      <c:pt idx="1">
                        <c:v>Espanha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9'!$B$6:$B$12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9'!$AX$6:$AX$12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 formatCode="#,##0">
                        <c:v>74</c:v>
                      </c:pt>
                      <c:pt idx="1">
                        <c:v>50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124-4807-9F1B-426AD554A510}"/>
                  </c:ext>
                </c:extLst>
              </c15:ser>
            </c15:filteredLineSeries>
            <c15:filteredLineSeries>
              <c15:ser>
                <c:idx val="4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9'!$AZ$3:$AZ$5</c15:sqref>
                        </c15:formulaRef>
                      </c:ext>
                    </c:extLst>
                    <c:strCache>
                      <c:ptCount val="3"/>
                      <c:pt idx="0">
                        <c:v>País de proveniência</c:v>
                      </c:pt>
                      <c:pt idx="1">
                        <c:v>Portugal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9'!$AZ$6:$AZ$12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 formatCode="#,##0">
                        <c:v>109</c:v>
                      </c:pt>
                      <c:pt idx="1">
                        <c:v>34</c:v>
                      </c:pt>
                      <c:pt idx="2">
                        <c:v>31</c:v>
                      </c:pt>
                      <c:pt idx="3">
                        <c:v>10</c:v>
                      </c:pt>
                      <c:pt idx="4">
                        <c:v>20</c:v>
                      </c:pt>
                      <c:pt idx="5">
                        <c:v>0</c:v>
                      </c:pt>
                      <c:pt idx="6">
                        <c:v>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124-4807-9F1B-426AD554A510}"/>
                  </c:ext>
                </c:extLst>
              </c15:ser>
            </c15:filteredLineSeries>
            <c15:filteredLineSeries>
              <c15:ser>
                <c:idx val="4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9'!$BB$3:$BB$5</c15:sqref>
                        </c15:formulaRef>
                      </c:ext>
                    </c:extLst>
                    <c:strCache>
                      <c:ptCount val="3"/>
                      <c:pt idx="0">
                        <c:v>País de proveniência</c:v>
                      </c:pt>
                      <c:pt idx="1">
                        <c:v>Argélia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9'!$BB$6:$BB$12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 formatCode="#,##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124-4807-9F1B-426AD554A510}"/>
                  </c:ext>
                </c:extLst>
              </c15:ser>
            </c15:filteredLineSeries>
            <c15:filteredLineSeries>
              <c15:ser>
                <c:idx val="50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9'!$BD$3:$BD$5</c15:sqref>
                        </c15:formulaRef>
                      </c:ext>
                    </c:extLst>
                    <c:strCache>
                      <c:ptCount val="3"/>
                      <c:pt idx="0">
                        <c:v>País de proveniência</c:v>
                      </c:pt>
                      <c:pt idx="1">
                        <c:v>Sem informação 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9'!$BD$6:$BD$12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 formatCode="#,##0">
                        <c:v>65</c:v>
                      </c:pt>
                      <c:pt idx="1">
                        <c:v>13</c:v>
                      </c:pt>
                      <c:pt idx="2">
                        <c:v>5</c:v>
                      </c:pt>
                      <c:pt idx="3">
                        <c:v>2</c:v>
                      </c:pt>
                      <c:pt idx="4">
                        <c:v>7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124-4807-9F1B-426AD554A510}"/>
                  </c:ext>
                </c:extLst>
              </c15:ser>
            </c15:filteredLineSeries>
          </c:ext>
        </c:extLst>
      </c:lineChart>
      <c:catAx>
        <c:axId val="77806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67272"/>
        <c:crosses val="autoZero"/>
        <c:auto val="1"/>
        <c:lblAlgn val="ctr"/>
        <c:lblOffset val="100"/>
        <c:noMultiLvlLbl val="0"/>
      </c:catAx>
      <c:valAx>
        <c:axId val="778067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6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'Quadro 10'!$C$3:$C$5</c:f>
              <c:strCache>
                <c:ptCount val="3"/>
                <c:pt idx="0">
                  <c:v>Distrito de proveniencia</c:v>
                </c:pt>
                <c:pt idx="1">
                  <c:v>Total</c:v>
                </c:pt>
                <c:pt idx="2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10'!$C$6:$C$12</c:f>
            </c:numRef>
          </c:val>
          <c:smooth val="0"/>
          <c:extLst>
            <c:ext xmlns:c16="http://schemas.microsoft.com/office/drawing/2014/chart" uri="{C3380CC4-5D6E-409C-BE32-E72D297353CC}">
              <c16:uniqueId val="{00000000-A13E-4508-91B7-73207E55EB55}"/>
            </c:ext>
          </c:extLst>
        </c:ser>
        <c:ser>
          <c:idx val="1"/>
          <c:order val="1"/>
          <c:tx>
            <c:strRef>
              <c:f>'Quadro 10'!$D$3:$D$5</c:f>
              <c:strCache>
                <c:ptCount val="3"/>
                <c:pt idx="0">
                  <c:v>Distrito de proveniencia</c:v>
                </c:pt>
                <c:pt idx="1">
                  <c:v>Total</c:v>
                </c:pt>
                <c:pt idx="2">
                  <c:v>% (distrito)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10'!$D$6:$D$12</c:f>
            </c:numRef>
          </c:val>
          <c:smooth val="0"/>
          <c:extLst>
            <c:ext xmlns:c16="http://schemas.microsoft.com/office/drawing/2014/chart" uri="{C3380CC4-5D6E-409C-BE32-E72D297353CC}">
              <c16:uniqueId val="{00000001-A13E-4508-91B7-73207E55EB55}"/>
            </c:ext>
          </c:extLst>
        </c:ser>
        <c:ser>
          <c:idx val="2"/>
          <c:order val="2"/>
          <c:tx>
            <c:strRef>
              <c:f>'Quadro 10'!$E$3:$E$5</c:f>
              <c:strCache>
                <c:ptCount val="3"/>
                <c:pt idx="0">
                  <c:v>Distrito de proveniencia</c:v>
                </c:pt>
                <c:pt idx="1">
                  <c:v>Total</c:v>
                </c:pt>
                <c:pt idx="2">
                  <c:v>% (pais)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10'!$E$6:$E$12</c:f>
            </c:numRef>
          </c:val>
          <c:smooth val="0"/>
          <c:extLst>
            <c:ext xmlns:c16="http://schemas.microsoft.com/office/drawing/2014/chart" uri="{C3380CC4-5D6E-409C-BE32-E72D297353CC}">
              <c16:uniqueId val="{00000002-A13E-4508-91B7-73207E55EB55}"/>
            </c:ext>
          </c:extLst>
        </c:ser>
        <c:ser>
          <c:idx val="4"/>
          <c:order val="4"/>
          <c:tx>
            <c:strRef>
              <c:f>'Quadro 10'!$F$4:$G$4</c:f>
              <c:strCache>
                <c:ptCount val="1"/>
                <c:pt idx="0">
                  <c:v>Portugal - Marrocos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84-4973-935D-6B4DB0BD438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84-4973-935D-6B4DB0BD4387}"/>
              </c:ext>
            </c:extLst>
          </c:dPt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10'!$G$6:$G$12</c:f>
              <c:numCache>
                <c:formatCode>#,##0</c:formatCode>
                <c:ptCount val="7"/>
                <c:pt idx="0">
                  <c:v>34.95145631067961</c:v>
                </c:pt>
                <c:pt idx="1">
                  <c:v>27.272727272727273</c:v>
                </c:pt>
                <c:pt idx="2">
                  <c:v>44.285714285714285</c:v>
                </c:pt>
                <c:pt idx="3">
                  <c:v>58.823529411764703</c:v>
                </c:pt>
                <c:pt idx="4">
                  <c:v>58.823529411764703</c:v>
                </c:pt>
                <c:pt idx="5">
                  <c:v>0</c:v>
                </c:pt>
                <c:pt idx="6">
                  <c:v>20.895522388059703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3E-4508-91B7-73207E55EB55}"/>
            </c:ext>
          </c:extLst>
        </c:ser>
        <c:ser>
          <c:idx val="6"/>
          <c:order val="6"/>
          <c:tx>
            <c:strRef>
              <c:f>'Quadro 10'!$H$4:$I$4</c:f>
              <c:strCache>
                <c:ptCount val="1"/>
                <c:pt idx="0">
                  <c:v>Espanha - Marrocos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circle"/>
              <c:size val="5"/>
              <c:spPr>
                <a:solidFill>
                  <a:srgbClr val="D9D9D9"/>
                </a:solidFill>
                <a:ln w="9525">
                  <a:solidFill>
                    <a:srgbClr val="D9D9D9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84-4973-935D-6B4DB0BD4387}"/>
              </c:ext>
            </c:extLst>
          </c:dPt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10'!$I$6:$I$12</c:f>
              <c:numCache>
                <c:formatCode>#,##0</c:formatCode>
                <c:ptCount val="7"/>
                <c:pt idx="0">
                  <c:v>4.2071197411003238</c:v>
                </c:pt>
                <c:pt idx="1">
                  <c:v>4.9586776859504136</c:v>
                </c:pt>
                <c:pt idx="2">
                  <c:v>4.2857142857142856</c:v>
                </c:pt>
                <c:pt idx="3">
                  <c:v>5.882352941176471</c:v>
                </c:pt>
                <c:pt idx="4">
                  <c:v>2.9411764705882355</c:v>
                </c:pt>
                <c:pt idx="5">
                  <c:v>0</c:v>
                </c:pt>
                <c:pt idx="6">
                  <c:v>2.9850746268656718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3E-4508-91B7-73207E55EB55}"/>
            </c:ext>
          </c:extLst>
        </c:ser>
        <c:ser>
          <c:idx val="8"/>
          <c:order val="8"/>
          <c:tx>
            <c:strRef>
              <c:f>'Quadro 10'!$J$4:$K$4</c:f>
              <c:strCache>
                <c:ptCount val="1"/>
                <c:pt idx="0">
                  <c:v>Portugal - Espanha - Marrocos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384-4973-935D-6B4DB0BD438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84-4973-935D-6B4DB0BD4387}"/>
              </c:ext>
            </c:extLst>
          </c:dPt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10'!$K$6:$K$12</c:f>
              <c:numCache>
                <c:formatCode>#,##0</c:formatCode>
                <c:ptCount val="7"/>
                <c:pt idx="0">
                  <c:v>23.300970873786408</c:v>
                </c:pt>
                <c:pt idx="1">
                  <c:v>40.495867768595041</c:v>
                </c:pt>
                <c:pt idx="2">
                  <c:v>22.857142857142858</c:v>
                </c:pt>
                <c:pt idx="3">
                  <c:v>17.647058823529413</c:v>
                </c:pt>
                <c:pt idx="4">
                  <c:v>5.882352941176471</c:v>
                </c:pt>
                <c:pt idx="5">
                  <c:v>0</c:v>
                </c:pt>
                <c:pt idx="6">
                  <c:v>2.9850746268656718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3E-4508-91B7-73207E55EB55}"/>
            </c:ext>
          </c:extLst>
        </c:ser>
        <c:ser>
          <c:idx val="10"/>
          <c:order val="10"/>
          <c:tx>
            <c:strRef>
              <c:f>'Quadro 10'!$L$4:$M$4</c:f>
              <c:strCache>
                <c:ptCount val="1"/>
                <c:pt idx="0">
                  <c:v>Portugal - Argélia - Marrocos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10'!$M$6:$M$12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0.82644628099173556</c:v>
                </c:pt>
                <c:pt idx="2">
                  <c:v>0</c:v>
                </c:pt>
                <c:pt idx="3">
                  <c:v>0</c:v>
                </c:pt>
                <c:pt idx="4">
                  <c:v>2.9411764705882355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3E-4508-91B7-73207E55EB55}"/>
            </c:ext>
          </c:extLst>
        </c:ser>
        <c:ser>
          <c:idx val="12"/>
          <c:order val="12"/>
          <c:tx>
            <c:strRef>
              <c:f>'Quadro 10'!$N$4:$O$4</c:f>
              <c:strCache>
                <c:ptCount val="1"/>
                <c:pt idx="0">
                  <c:v>Portugal - Sem informação - Marrocos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84-4973-935D-6B4DB0BD438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384-4973-935D-6B4DB0BD4387}"/>
              </c:ext>
            </c:extLst>
          </c:dPt>
          <c:cat>
            <c:strRef>
              <c:f>'Quadro 10'!$B$6:$B$12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10'!$O$6:$O$12</c:f>
              <c:numCache>
                <c:formatCode>#,##0</c:formatCode>
                <c:ptCount val="7"/>
                <c:pt idx="0">
                  <c:v>36.893203883495147</c:v>
                </c:pt>
                <c:pt idx="1">
                  <c:v>26.446280991735538</c:v>
                </c:pt>
                <c:pt idx="2">
                  <c:v>28.571428571428573</c:v>
                </c:pt>
                <c:pt idx="3">
                  <c:v>17.647058823529413</c:v>
                </c:pt>
                <c:pt idx="4">
                  <c:v>29.411764705882351</c:v>
                </c:pt>
                <c:pt idx="5">
                  <c:v>0</c:v>
                </c:pt>
                <c:pt idx="6">
                  <c:v>73.134328358208961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13E-4508-91B7-73207E55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261672"/>
        <c:axId val="7332592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'Quadro 10'!$F$3:$F$5</c15:sqref>
                        </c15:formulaRef>
                      </c:ext>
                    </c:extLst>
                    <c:strCache>
                      <c:ptCount val="3"/>
                      <c:pt idx="0">
                        <c:v>Rota migratória</c:v>
                      </c:pt>
                      <c:pt idx="1">
                        <c:v>Portugal - Marrocos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10'!$B$6:$B$12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10'!$F$6:$F$12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108</c:v>
                      </c:pt>
                      <c:pt idx="1">
                        <c:v>33</c:v>
                      </c:pt>
                      <c:pt idx="2">
                        <c:v>31</c:v>
                      </c:pt>
                      <c:pt idx="3">
                        <c:v>10</c:v>
                      </c:pt>
                      <c:pt idx="4">
                        <c:v>20</c:v>
                      </c:pt>
                      <c:pt idx="5">
                        <c:v>0</c:v>
                      </c:pt>
                      <c:pt idx="6">
                        <c:v>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3E-4508-91B7-73207E55EB5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10'!$H$3:$H$5</c15:sqref>
                        </c15:formulaRef>
                      </c:ext>
                    </c:extLst>
                    <c:strCache>
                      <c:ptCount val="3"/>
                      <c:pt idx="0">
                        <c:v>Rota migratória</c:v>
                      </c:pt>
                      <c:pt idx="1">
                        <c:v>Espanha - Marrocos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10'!$H$6:$H$12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13</c:v>
                      </c:pt>
                      <c:pt idx="1">
                        <c:v>6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13E-4508-91B7-73207E55EB5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10'!$J$3:$J$5</c15:sqref>
                        </c15:formulaRef>
                      </c:ext>
                    </c:extLst>
                    <c:strCache>
                      <c:ptCount val="3"/>
                      <c:pt idx="0">
                        <c:v>Rota migratória</c:v>
                      </c:pt>
                      <c:pt idx="1">
                        <c:v>Portugal - Espanha - Marrocos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10'!$J$6:$J$12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72</c:v>
                      </c:pt>
                      <c:pt idx="1">
                        <c:v>49</c:v>
                      </c:pt>
                      <c:pt idx="2">
                        <c:v>16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13E-4508-91B7-73207E55EB5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10'!$L$3:$L$5</c15:sqref>
                        </c15:formulaRef>
                      </c:ext>
                    </c:extLst>
                    <c:strCache>
                      <c:ptCount val="3"/>
                      <c:pt idx="0">
                        <c:v>Rota migratória</c:v>
                      </c:pt>
                      <c:pt idx="1">
                        <c:v>Portugal - Argélia - Marrocos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10'!$L$6:$L$12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13E-4508-91B7-73207E55EB5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10'!$N$3:$N$5</c15:sqref>
                        </c15:formulaRef>
                      </c:ext>
                    </c:extLst>
                    <c:strCache>
                      <c:ptCount val="3"/>
                      <c:pt idx="0">
                        <c:v>Rota migratória</c:v>
                      </c:pt>
                      <c:pt idx="1">
                        <c:v>Portugal - Sem informação - Marrocos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10'!$N$6:$N$12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114</c:v>
                      </c:pt>
                      <c:pt idx="1">
                        <c:v>32</c:v>
                      </c:pt>
                      <c:pt idx="2">
                        <c:v>20</c:v>
                      </c:pt>
                      <c:pt idx="3">
                        <c:v>3</c:v>
                      </c:pt>
                      <c:pt idx="4">
                        <c:v>10</c:v>
                      </c:pt>
                      <c:pt idx="5">
                        <c:v>0</c:v>
                      </c:pt>
                      <c:pt idx="6">
                        <c:v>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13E-4508-91B7-73207E55EB55}"/>
                  </c:ext>
                </c:extLst>
              </c15:ser>
            </c15:filteredLineSeries>
          </c:ext>
        </c:extLst>
      </c:lineChart>
      <c:catAx>
        <c:axId val="73326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3259208"/>
        <c:crosses val="autoZero"/>
        <c:auto val="1"/>
        <c:lblAlgn val="ctr"/>
        <c:lblOffset val="100"/>
        <c:noMultiLvlLbl val="0"/>
      </c:catAx>
      <c:valAx>
        <c:axId val="733259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3326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11 '!$E$4:$F$4</c:f>
              <c:strCache>
                <c:ptCount val="1"/>
                <c:pt idx="0">
                  <c:v>Fez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'!$F$6:$F$12</c:f>
              <c:numCache>
                <c:formatCode>#,##0</c:formatCode>
                <c:ptCount val="7"/>
                <c:pt idx="0">
                  <c:v>1.941747572815534</c:v>
                </c:pt>
                <c:pt idx="1">
                  <c:v>4.9586776859504136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FFE-4ECA-981D-7809B6F2DA18}"/>
            </c:ext>
          </c:extLst>
        </c:ser>
        <c:ser>
          <c:idx val="3"/>
          <c:order val="3"/>
          <c:tx>
            <c:strRef>
              <c:f>'Quadro 11 '!$G$4:$H$4</c:f>
              <c:strCache>
                <c:ptCount val="1"/>
                <c:pt idx="0">
                  <c:v>Meknès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'!$H$6:$H$12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1.6528925619834711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FFE-4ECA-981D-7809B6F2DA18}"/>
            </c:ext>
          </c:extLst>
        </c:ser>
        <c:ser>
          <c:idx val="5"/>
          <c:order val="5"/>
          <c:tx>
            <c:strRef>
              <c:f>'Quadro 11 '!$I$4:$J$4</c:f>
              <c:strCache>
                <c:ptCount val="1"/>
                <c:pt idx="0">
                  <c:v>Tetuão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'!$J$6:$J$12</c:f>
              <c:numCache>
                <c:formatCode>#,##0</c:formatCode>
                <c:ptCount val="7"/>
                <c:pt idx="0">
                  <c:v>1.2944983818770226</c:v>
                </c:pt>
                <c:pt idx="1">
                  <c:v>1.6528925619834711</c:v>
                </c:pt>
                <c:pt idx="2">
                  <c:v>2.8571428571428572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FFE-4ECA-981D-7809B6F2DA18}"/>
            </c:ext>
          </c:extLst>
        </c:ser>
        <c:ser>
          <c:idx val="7"/>
          <c:order val="7"/>
          <c:tx>
            <c:strRef>
              <c:f>'Quadro 11 '!$K$4:$L$4</c:f>
              <c:strCache>
                <c:ptCount val="1"/>
                <c:pt idx="0">
                  <c:v>Rabat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circle"/>
              <c:size val="5"/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89-4029-A4F1-EFBE5916AAEB}"/>
              </c:ext>
            </c:extLst>
          </c:dPt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'!$L$6:$L$12</c:f>
              <c:numCache>
                <c:formatCode>#,##0</c:formatCode>
                <c:ptCount val="7"/>
                <c:pt idx="0">
                  <c:v>1.941747572815534</c:v>
                </c:pt>
                <c:pt idx="1">
                  <c:v>4.1322314049586772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1.4925373134328359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FFE-4ECA-981D-7809B6F2DA18}"/>
            </c:ext>
          </c:extLst>
        </c:ser>
        <c:ser>
          <c:idx val="9"/>
          <c:order val="9"/>
          <c:tx>
            <c:strRef>
              <c:f>'Quadro 11 '!$M$4:$N$4</c:f>
              <c:strCache>
                <c:ptCount val="1"/>
                <c:pt idx="0">
                  <c:v>Casablanca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'!$N$6:$N$12</c:f>
              <c:numCache>
                <c:formatCode>#,##0</c:formatCode>
                <c:ptCount val="7"/>
                <c:pt idx="0">
                  <c:v>6.4724919093851137</c:v>
                </c:pt>
                <c:pt idx="1">
                  <c:v>9.9173553719008272</c:v>
                </c:pt>
                <c:pt idx="2">
                  <c:v>10</c:v>
                </c:pt>
                <c:pt idx="3">
                  <c:v>5.882352941176471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FFE-4ECA-981D-7809B6F2DA18}"/>
            </c:ext>
          </c:extLst>
        </c:ser>
        <c:ser>
          <c:idx val="11"/>
          <c:order val="11"/>
          <c:tx>
            <c:strRef>
              <c:f>'Quadro 11 '!$O$4:$P$4</c:f>
              <c:strCache>
                <c:ptCount val="1"/>
                <c:pt idx="0">
                  <c:v>Tânger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89-4029-A4F1-EFBE5916AAE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A89-4029-A4F1-EFBE5916AAEB}"/>
              </c:ext>
            </c:extLst>
          </c:dPt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'!$P$6:$P$12</c:f>
              <c:numCache>
                <c:formatCode>#,##0</c:formatCode>
                <c:ptCount val="7"/>
                <c:pt idx="0">
                  <c:v>76.375404530744333</c:v>
                </c:pt>
                <c:pt idx="1">
                  <c:v>57.851239669421489</c:v>
                </c:pt>
                <c:pt idx="2">
                  <c:v>81.428571428571431</c:v>
                </c:pt>
                <c:pt idx="3">
                  <c:v>82.352941176470594</c:v>
                </c:pt>
                <c:pt idx="4">
                  <c:v>91.17647058823529</c:v>
                </c:pt>
                <c:pt idx="5">
                  <c:v>0</c:v>
                </c:pt>
                <c:pt idx="6">
                  <c:v>95.522388059701498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DFFE-4ECA-981D-7809B6F2DA18}"/>
            </c:ext>
          </c:extLst>
        </c:ser>
        <c:ser>
          <c:idx val="13"/>
          <c:order val="13"/>
          <c:tx>
            <c:strRef>
              <c:f>'Quadro 11 '!$Q$4:$R$4</c:f>
              <c:strCache>
                <c:ptCount val="1"/>
                <c:pt idx="0">
                  <c:v>Larache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'!$R$6:$R$12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0.82644628099173556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DFFE-4ECA-981D-7809B6F2DA18}"/>
            </c:ext>
          </c:extLst>
        </c:ser>
        <c:ser>
          <c:idx val="15"/>
          <c:order val="15"/>
          <c:tx>
            <c:strRef>
              <c:f>'Quadro 11 '!$S$4:$T$4</c:f>
              <c:strCache>
                <c:ptCount val="1"/>
                <c:pt idx="0">
                  <c:v>Ceuta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'!$T$6:$T$12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2.9411764705882355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FFE-4ECA-981D-7809B6F2DA18}"/>
            </c:ext>
          </c:extLst>
        </c:ser>
        <c:ser>
          <c:idx val="17"/>
          <c:order val="17"/>
          <c:tx>
            <c:strRef>
              <c:f>'Quadro 11 '!$U$4:$V$4</c:f>
              <c:strCache>
                <c:ptCount val="1"/>
                <c:pt idx="0">
                  <c:v>Sem informação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89-4029-A4F1-EFBE5916AAE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89-4029-A4F1-EFBE5916AAEB}"/>
              </c:ext>
            </c:extLst>
          </c:dPt>
          <c:cat>
            <c:strRef>
              <c:f>'Quadro 11 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11 '!$V$6:$V$12</c:f>
              <c:numCache>
                <c:formatCode>#,##0</c:formatCode>
                <c:ptCount val="7"/>
                <c:pt idx="0">
                  <c:v>10.679611650485437</c:v>
                </c:pt>
                <c:pt idx="1">
                  <c:v>19.008264462809919</c:v>
                </c:pt>
                <c:pt idx="2">
                  <c:v>5.7142857142857144</c:v>
                </c:pt>
                <c:pt idx="3">
                  <c:v>11.764705882352942</c:v>
                </c:pt>
                <c:pt idx="4">
                  <c:v>5.882352941176471</c:v>
                </c:pt>
                <c:pt idx="5">
                  <c:v>0</c:v>
                </c:pt>
                <c:pt idx="6">
                  <c:v>2.9850746268656718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DFFE-4ECA-981D-7809B6F2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054856"/>
        <c:axId val="6630538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11 '!$E$3:$E$5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Fez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11 '!$E$6:$E$12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6</c:v>
                      </c:pt>
                      <c:pt idx="1">
                        <c:v>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FE-4ECA-981D-7809B6F2DA1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'!$G$3:$G$5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Meknès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'!$G$6:$G$12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FE-4ECA-981D-7809B6F2DA1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'!$I$3:$I$5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Tetuão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'!$I$6:$I$12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4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FFE-4ECA-981D-7809B6F2DA1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'!$K$3:$K$5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Rabat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'!$K$6:$K$12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6</c:v>
                      </c:pt>
                      <c:pt idx="1">
                        <c:v>5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FFE-4ECA-981D-7809B6F2DA1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'!$M$3:$M$5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Casablanca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'!$M$6:$M$12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20</c:v>
                      </c:pt>
                      <c:pt idx="1">
                        <c:v>12</c:v>
                      </c:pt>
                      <c:pt idx="2">
                        <c:v>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FFE-4ECA-981D-7809B6F2DA1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'!$O$3:$O$5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Tânger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'!$O$6:$O$12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236</c:v>
                      </c:pt>
                      <c:pt idx="1">
                        <c:v>70</c:v>
                      </c:pt>
                      <c:pt idx="2">
                        <c:v>57</c:v>
                      </c:pt>
                      <c:pt idx="3">
                        <c:v>14</c:v>
                      </c:pt>
                      <c:pt idx="4">
                        <c:v>31</c:v>
                      </c:pt>
                      <c:pt idx="5">
                        <c:v>0</c:v>
                      </c:pt>
                      <c:pt idx="6">
                        <c:v>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FFE-4ECA-981D-7809B6F2DA1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'!$Q$3:$Q$5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Larache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'!$Q$6:$Q$12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FFE-4ECA-981D-7809B6F2DA1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'!$S$3:$S$5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Ceuta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'!$S$6:$S$12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FFE-4ECA-981D-7809B6F2DA1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'!$U$3:$U$5</c15:sqref>
                        </c15:formulaRef>
                      </c:ext>
                    </c:extLst>
                    <c:strCache>
                      <c:ptCount val="3"/>
                      <c:pt idx="0">
                        <c:v>Distrito de destino</c:v>
                      </c:pt>
                      <c:pt idx="1">
                        <c:v>Sem informação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11 '!$U$6:$U$12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33</c:v>
                      </c:pt>
                      <c:pt idx="1">
                        <c:v>23</c:v>
                      </c:pt>
                      <c:pt idx="2">
                        <c:v>4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FFE-4ECA-981D-7809B6F2DA18}"/>
                  </c:ext>
                </c:extLst>
              </c15:ser>
            </c15:filteredLineSeries>
          </c:ext>
        </c:extLst>
      </c:lineChart>
      <c:catAx>
        <c:axId val="66305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53800"/>
        <c:crosses val="autoZero"/>
        <c:auto val="1"/>
        <c:lblAlgn val="ctr"/>
        <c:lblOffset val="100"/>
        <c:noMultiLvlLbl val="0"/>
      </c:catAx>
      <c:valAx>
        <c:axId val="663053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5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'Quadro 1'!$D$3:$D$4</c:f>
              <c:strCache>
                <c:ptCount val="2"/>
                <c:pt idx="0">
                  <c:v>Total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'Quadro 1'!$B$5:$B$11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1'!$D$5:$D$11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401-4BC3-B737-00EB5457AB4D}"/>
            </c:ext>
          </c:extLst>
        </c:ser>
        <c:ser>
          <c:idx val="4"/>
          <c:order val="4"/>
          <c:tx>
            <c:strRef>
              <c:f>'Quadro 1'!$F$3:$F$4</c:f>
              <c:strCache>
                <c:ptCount val="2"/>
                <c:pt idx="0">
                  <c:v>Chegada no ano de referência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E-4842-B003-491E576F133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6E-4842-B003-491E576F1337}"/>
              </c:ext>
            </c:extLst>
          </c:dPt>
          <c:cat>
            <c:strRef>
              <c:f>'Quadro 1'!$B$5:$B$11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1'!$F$5:$F$11</c:f>
              <c:numCache>
                <c:formatCode>0</c:formatCode>
                <c:ptCount val="7"/>
                <c:pt idx="0">
                  <c:v>38.834951456310677</c:v>
                </c:pt>
                <c:pt idx="1">
                  <c:v>51.239669421487605</c:v>
                </c:pt>
                <c:pt idx="2">
                  <c:v>41.428571428571431</c:v>
                </c:pt>
                <c:pt idx="3">
                  <c:v>29.411764705882351</c:v>
                </c:pt>
                <c:pt idx="4">
                  <c:v>29.411764705882351</c:v>
                </c:pt>
                <c:pt idx="5">
                  <c:v>0</c:v>
                </c:pt>
                <c:pt idx="6">
                  <c:v>20.895522388059703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401-4BC3-B737-00EB5457AB4D}"/>
            </c:ext>
          </c:extLst>
        </c:ser>
        <c:ser>
          <c:idx val="6"/>
          <c:order val="6"/>
          <c:tx>
            <c:strRef>
              <c:f>'Quadro 1'!$H$3:$H$4</c:f>
              <c:strCache>
                <c:ptCount val="2"/>
                <c:pt idx="0">
                  <c:v>Chegada no ano anterior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6E-4842-B003-491E576F133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6E-4842-B003-491E576F1337}"/>
              </c:ext>
            </c:extLst>
          </c:dPt>
          <c:cat>
            <c:strRef>
              <c:f>'Quadro 1'!$B$5:$B$11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1'!$H$5:$H$11</c:f>
              <c:numCache>
                <c:formatCode>0</c:formatCode>
                <c:ptCount val="7"/>
                <c:pt idx="0">
                  <c:v>39.482200647249194</c:v>
                </c:pt>
                <c:pt idx="1">
                  <c:v>37.190082644628099</c:v>
                </c:pt>
                <c:pt idx="2">
                  <c:v>50</c:v>
                </c:pt>
                <c:pt idx="3">
                  <c:v>64.705882352941174</c:v>
                </c:pt>
                <c:pt idx="4">
                  <c:v>44.117647058823529</c:v>
                </c:pt>
                <c:pt idx="5">
                  <c:v>0</c:v>
                </c:pt>
                <c:pt idx="6">
                  <c:v>23.880597014925375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A-415A-9DC6-207D3249D060}"/>
            </c:ext>
          </c:extLst>
        </c:ser>
        <c:ser>
          <c:idx val="8"/>
          <c:order val="8"/>
          <c:tx>
            <c:strRef>
              <c:f>'Quadro 1'!$J$3:$J$4</c:f>
              <c:strCache>
                <c:ptCount val="2"/>
                <c:pt idx="0">
                  <c:v>Sem informação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6E-4842-B003-491E576F1337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36E-4842-B003-491E576F1337}"/>
              </c:ext>
            </c:extLst>
          </c:dPt>
          <c:cat>
            <c:strRef>
              <c:f>'Quadro 1'!$B$5:$B$11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1'!$J$5:$J$11</c:f>
              <c:numCache>
                <c:formatCode>0</c:formatCode>
                <c:ptCount val="7"/>
                <c:pt idx="0">
                  <c:v>21.68284789644013</c:v>
                </c:pt>
                <c:pt idx="1">
                  <c:v>11.570247933884298</c:v>
                </c:pt>
                <c:pt idx="2">
                  <c:v>8.5714285714285712</c:v>
                </c:pt>
                <c:pt idx="3">
                  <c:v>5.882352941176471</c:v>
                </c:pt>
                <c:pt idx="4">
                  <c:v>26.470588235294116</c:v>
                </c:pt>
                <c:pt idx="5">
                  <c:v>0</c:v>
                </c:pt>
                <c:pt idx="6">
                  <c:v>55.223880597014926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A-415A-9DC6-207D3249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648056"/>
        <c:axId val="389579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1'!$B$3:$B$4</c15:sqref>
                        </c15:formulaRef>
                      </c:ext>
                    </c:extLst>
                    <c:strCache>
                      <c:ptCount val="2"/>
                      <c:pt idx="0">
                        <c:v>Ano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401-4BC3-B737-00EB5457AB4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1'!$C$3:$C$4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1'!$C$5:$C$11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309</c:v>
                      </c:pt>
                      <c:pt idx="1">
                        <c:v>121</c:v>
                      </c:pt>
                      <c:pt idx="2">
                        <c:v>70</c:v>
                      </c:pt>
                      <c:pt idx="3">
                        <c:v>17</c:v>
                      </c:pt>
                      <c:pt idx="4">
                        <c:v>34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401-4BC3-B737-00EB5457AB4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1'!$E$3:$E$4</c15:sqref>
                        </c15:formulaRef>
                      </c:ext>
                    </c:extLst>
                    <c:strCache>
                      <c:ptCount val="2"/>
                      <c:pt idx="0">
                        <c:v>Chegada no ano de referência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1'!$E$5:$E$11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120</c:v>
                      </c:pt>
                      <c:pt idx="1">
                        <c:v>62</c:v>
                      </c:pt>
                      <c:pt idx="2">
                        <c:v>29</c:v>
                      </c:pt>
                      <c:pt idx="3">
                        <c:v>5</c:v>
                      </c:pt>
                      <c:pt idx="4">
                        <c:v>10</c:v>
                      </c:pt>
                      <c:pt idx="5">
                        <c:v>0</c:v>
                      </c:pt>
                      <c:pt idx="6">
                        <c:v>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401-4BC3-B737-00EB5457AB4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1'!$G$3:$G$4</c15:sqref>
                        </c15:formulaRef>
                      </c:ext>
                    </c:extLst>
                    <c:strCache>
                      <c:ptCount val="2"/>
                      <c:pt idx="0">
                        <c:v>Chegada no ano anterior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122</c:v>
                      </c:pt>
                      <c:pt idx="1">
                        <c:v>45</c:v>
                      </c:pt>
                      <c:pt idx="2">
                        <c:v>35</c:v>
                      </c:pt>
                      <c:pt idx="3">
                        <c:v>11</c:v>
                      </c:pt>
                      <c:pt idx="4">
                        <c:v>15</c:v>
                      </c:pt>
                      <c:pt idx="5">
                        <c:v>0</c:v>
                      </c:pt>
                      <c:pt idx="6">
                        <c:v>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401-4BC3-B737-00EB5457AB4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1'!$I$3:$I$4</c15:sqref>
                        </c15:formulaRef>
                      </c:ext>
                    </c:extLst>
                    <c:strCache>
                      <c:ptCount val="2"/>
                      <c:pt idx="0">
                        <c:v>Sem informação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1'!$I$5:$I$11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67</c:v>
                      </c:pt>
                      <c:pt idx="1">
                        <c:v>14</c:v>
                      </c:pt>
                      <c:pt idx="2">
                        <c:v>6</c:v>
                      </c:pt>
                      <c:pt idx="3">
                        <c:v>1</c:v>
                      </c:pt>
                      <c:pt idx="4">
                        <c:v>9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64A-415A-9DC6-207D3249D060}"/>
                  </c:ext>
                </c:extLst>
              </c15:ser>
            </c15:filteredLineSeries>
          </c:ext>
        </c:extLst>
      </c:lineChart>
      <c:catAx>
        <c:axId val="46064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9579984"/>
        <c:crosses val="autoZero"/>
        <c:auto val="1"/>
        <c:lblAlgn val="ctr"/>
        <c:lblOffset val="100"/>
        <c:noMultiLvlLbl val="0"/>
      </c:catAx>
      <c:valAx>
        <c:axId val="38957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064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2"/>
          <c:tx>
            <c:strRef>
              <c:f>'Quadro 2'!$F$3:$F$4</c:f>
              <c:strCache>
                <c:ptCount val="2"/>
                <c:pt idx="0">
                  <c:v>Feminino</c:v>
                </c:pt>
                <c:pt idx="1">
                  <c:v>%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B8-4BEF-A965-10A1A199AF6E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B8-4BEF-A965-10A1A199AF6E}"/>
              </c:ext>
            </c:extLst>
          </c:dPt>
          <c:cat>
            <c:strRef>
              <c:f>'Quadro 2'!$B$5:$B$11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2'!$F$5:$F$11</c:f>
              <c:numCache>
                <c:formatCode>0</c:formatCode>
                <c:ptCount val="7"/>
                <c:pt idx="0">
                  <c:v>14.88673139158576</c:v>
                </c:pt>
                <c:pt idx="1">
                  <c:v>12.396694214876034</c:v>
                </c:pt>
                <c:pt idx="2">
                  <c:v>17.142857142857142</c:v>
                </c:pt>
                <c:pt idx="3">
                  <c:v>17.647058823529413</c:v>
                </c:pt>
                <c:pt idx="4">
                  <c:v>23.529411764705884</c:v>
                </c:pt>
                <c:pt idx="5">
                  <c:v>0</c:v>
                </c:pt>
                <c:pt idx="6">
                  <c:v>11.940298507462687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BEA-4608-88B9-9529FF07A92C}"/>
            </c:ext>
          </c:extLst>
        </c:ser>
        <c:ser>
          <c:idx val="5"/>
          <c:order val="4"/>
          <c:tx>
            <c:strRef>
              <c:f>'Quadro 2'!$H$3:$H$4</c:f>
              <c:strCache>
                <c:ptCount val="2"/>
                <c:pt idx="0">
                  <c:v>Masculino</c:v>
                </c:pt>
                <c:pt idx="1">
                  <c:v>%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B8-4BEF-A965-10A1A199AF6E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0B8-4BEF-A965-10A1A199AF6E}"/>
              </c:ext>
            </c:extLst>
          </c:dPt>
          <c:cat>
            <c:strRef>
              <c:f>'Quadro 2'!$B$5:$B$11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  <c:extLst xmlns:c15="http://schemas.microsoft.com/office/drawing/2012/chart"/>
            </c:strRef>
          </c:cat>
          <c:val>
            <c:numRef>
              <c:f>'Quadro 2'!$H$5:$H$11</c:f>
              <c:numCache>
                <c:formatCode>0</c:formatCode>
                <c:ptCount val="7"/>
                <c:pt idx="0">
                  <c:v>85.113268608414245</c:v>
                </c:pt>
                <c:pt idx="1">
                  <c:v>87.603305785123965</c:v>
                </c:pt>
                <c:pt idx="2">
                  <c:v>82.857142857142861</c:v>
                </c:pt>
                <c:pt idx="3">
                  <c:v>82.352941176470594</c:v>
                </c:pt>
                <c:pt idx="4">
                  <c:v>76.470588235294116</c:v>
                </c:pt>
                <c:pt idx="5">
                  <c:v>0</c:v>
                </c:pt>
                <c:pt idx="6">
                  <c:v>88.059701492537314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2BEA-4608-88B9-9529FF07A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051432"/>
        <c:axId val="7780489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2'!$D$3:$D$3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2'!$C$5:$C$11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309</c:v>
                      </c:pt>
                      <c:pt idx="1">
                        <c:v>121</c:v>
                      </c:pt>
                      <c:pt idx="2">
                        <c:v>70</c:v>
                      </c:pt>
                      <c:pt idx="3">
                        <c:v>17</c:v>
                      </c:pt>
                      <c:pt idx="4">
                        <c:v>34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BEA-4608-88B9-9529FF07A92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2'!$E$3:$F$3</c15:sqref>
                        </c15:formulaRef>
                      </c:ext>
                    </c:extLst>
                    <c:strCache>
                      <c:ptCount val="1"/>
                      <c:pt idx="0">
                        <c:v>Feminino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2'!$E$5:$E$11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46</c:v>
                      </c:pt>
                      <c:pt idx="1">
                        <c:v>15</c:v>
                      </c:pt>
                      <c:pt idx="2">
                        <c:v>12</c:v>
                      </c:pt>
                      <c:pt idx="3">
                        <c:v>3</c:v>
                      </c:pt>
                      <c:pt idx="4">
                        <c:v>8</c:v>
                      </c:pt>
                      <c:pt idx="5">
                        <c:v>0</c:v>
                      </c:pt>
                      <c:pt idx="6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BEA-4608-88B9-9529FF07A92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2'!$G$3:$H$3</c15:sqref>
                        </c15:formulaRef>
                      </c:ext>
                    </c:extLst>
                    <c:strCache>
                      <c:ptCount val="1"/>
                      <c:pt idx="0">
                        <c:v>Masculino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2'!$G$5:$G$11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263</c:v>
                      </c:pt>
                      <c:pt idx="1">
                        <c:v>106</c:v>
                      </c:pt>
                      <c:pt idx="2">
                        <c:v>58</c:v>
                      </c:pt>
                      <c:pt idx="3">
                        <c:v>14</c:v>
                      </c:pt>
                      <c:pt idx="4">
                        <c:v>26</c:v>
                      </c:pt>
                      <c:pt idx="5">
                        <c:v>0</c:v>
                      </c:pt>
                      <c:pt idx="6">
                        <c:v>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BEA-4608-88B9-9529FF07A92C}"/>
                  </c:ext>
                </c:extLst>
              </c15:ser>
            </c15:filteredLineSeries>
          </c:ext>
        </c:extLst>
      </c:lineChart>
      <c:catAx>
        <c:axId val="77805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48968"/>
        <c:crosses val="autoZero"/>
        <c:auto val="1"/>
        <c:lblAlgn val="ctr"/>
        <c:lblOffset val="100"/>
        <c:noMultiLvlLbl val="0"/>
      </c:catAx>
      <c:valAx>
        <c:axId val="778048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5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3'!$E$4:$F$4</c:f>
              <c:strCache>
                <c:ptCount val="1"/>
                <c:pt idx="0">
                  <c:v>&lt;15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'Quadro 3'!$B$6:$B$12</c15:sqref>
                  </c15:fullRef>
                </c:ext>
              </c:extLst>
              <c:f>'Quadro 3'!$B$7:$B$12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3'!$F$6:$F$12</c15:sqref>
                  </c15:fullRef>
                </c:ext>
              </c:extLst>
              <c:f>'Quadro 3'!$F$7:$F$12</c:f>
              <c:numCache>
                <c:formatCode>#,##0</c:formatCode>
                <c:ptCount val="6"/>
                <c:pt idx="0">
                  <c:v>1.6528925619834711</c:v>
                </c:pt>
                <c:pt idx="1">
                  <c:v>2.8571428571428572</c:v>
                </c:pt>
                <c:pt idx="2">
                  <c:v>0</c:v>
                </c:pt>
                <c:pt idx="3">
                  <c:v>2.9411764705882355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F77-44B9-91E7-190F93EBB5B9}"/>
            </c:ext>
          </c:extLst>
        </c:ser>
        <c:ser>
          <c:idx val="3"/>
          <c:order val="3"/>
          <c:tx>
            <c:strRef>
              <c:f>'Quadro 3'!$G$4:$H$4</c:f>
              <c:strCache>
                <c:ptCount val="1"/>
                <c:pt idx="0">
                  <c:v>15-39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CF-4923-8199-531A5A77FCC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F-4923-8199-531A5A77FC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3'!$B$6:$B$12</c15:sqref>
                  </c15:fullRef>
                </c:ext>
              </c:extLst>
              <c:f>'Quadro 3'!$B$7:$B$12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3'!$H$6:$H$12</c15:sqref>
                  </c15:fullRef>
                </c:ext>
              </c:extLst>
              <c:f>'Quadro 3'!$H$7:$H$12</c:f>
              <c:numCache>
                <c:formatCode>#,##0</c:formatCode>
                <c:ptCount val="6"/>
                <c:pt idx="0">
                  <c:v>72.727272727272734</c:v>
                </c:pt>
                <c:pt idx="1">
                  <c:v>68.571428571428569</c:v>
                </c:pt>
                <c:pt idx="2">
                  <c:v>64.705882352941174</c:v>
                </c:pt>
                <c:pt idx="3">
                  <c:v>58.823529411764703</c:v>
                </c:pt>
                <c:pt idx="4">
                  <c:v>0</c:v>
                </c:pt>
                <c:pt idx="5">
                  <c:v>46.268656716417908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F77-44B9-91E7-190F93EBB5B9}"/>
            </c:ext>
          </c:extLst>
        </c:ser>
        <c:ser>
          <c:idx val="5"/>
          <c:order val="5"/>
          <c:tx>
            <c:strRef>
              <c:f>'Quadro 3'!$I$4:$J$4</c:f>
              <c:strCache>
                <c:ptCount val="1"/>
                <c:pt idx="0">
                  <c:v>40-64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CF-4923-8199-531A5A77FCC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ACF-4923-8199-531A5A77FC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3'!$B$6:$B$12</c15:sqref>
                  </c15:fullRef>
                </c:ext>
              </c:extLst>
              <c:f>'Quadro 3'!$B$7:$B$12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3'!$J$6:$J$12</c15:sqref>
                  </c15:fullRef>
                </c:ext>
              </c:extLst>
              <c:f>'Quadro 3'!$J$7:$J$12</c:f>
              <c:numCache>
                <c:formatCode>#,##0</c:formatCode>
                <c:ptCount val="6"/>
                <c:pt idx="0">
                  <c:v>24.793388429752067</c:v>
                </c:pt>
                <c:pt idx="1">
                  <c:v>27.142857142857142</c:v>
                </c:pt>
                <c:pt idx="2">
                  <c:v>35.294117647058826</c:v>
                </c:pt>
                <c:pt idx="3">
                  <c:v>38.235294117647058</c:v>
                </c:pt>
                <c:pt idx="4">
                  <c:v>0</c:v>
                </c:pt>
                <c:pt idx="5">
                  <c:v>47.761194029850749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F77-44B9-91E7-190F93EBB5B9}"/>
            </c:ext>
          </c:extLst>
        </c:ser>
        <c:ser>
          <c:idx val="7"/>
          <c:order val="7"/>
          <c:tx>
            <c:strRef>
              <c:f>'Quadro 3'!$K$4:$L$4</c:f>
              <c:strCache>
                <c:ptCount val="1"/>
                <c:pt idx="0">
                  <c:v>&gt;65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rgbClr val="D9D9D9"/>
                </a:solidFill>
                <a:ln w="9525">
                  <a:solidFill>
                    <a:srgbClr val="D9D9D9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CF-4923-8199-531A5A77FC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3'!$B$6:$B$12</c15:sqref>
                  </c15:fullRef>
                </c:ext>
              </c:extLst>
              <c:f>'Quadro 3'!$B$7:$B$12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3'!$L$6:$L$12</c15:sqref>
                  </c15:fullRef>
                </c:ext>
              </c:extLst>
              <c:f>'Quadro 3'!$L$7:$L$12</c:f>
              <c:numCache>
                <c:formatCode>#,##0</c:formatCode>
                <c:ptCount val="6"/>
                <c:pt idx="0">
                  <c:v>0.82644628099173556</c:v>
                </c:pt>
                <c:pt idx="1">
                  <c:v>1.4285714285714286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5.9701492537313436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F77-44B9-91E7-190F93EB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068328"/>
        <c:axId val="7780665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3'!$E$3:$E$5</c15:sqref>
                        </c15:formulaRef>
                      </c:ext>
                    </c:extLst>
                    <c:strCache>
                      <c:ptCount val="3"/>
                      <c:pt idx="0">
                        <c:v>Grupo etário</c:v>
                      </c:pt>
                      <c:pt idx="1">
                        <c:v>&lt;15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'Quadro 3'!$B$6:$B$12</c15:sqref>
                        </c15:fullRef>
                        <c15:formulaRef>
                          <c15:sqref>'Quadro 3'!$B$7:$B$12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3'!$E$6:$E$12</c15:sqref>
                        </c15:fullRef>
                        <c15:formulaRef>
                          <c15:sqref>'Quadro 3'!$E$7:$E$12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F77-44B9-91E7-190F93EBB5B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3'!$G$3:$G$5</c15:sqref>
                        </c15:formulaRef>
                      </c:ext>
                    </c:extLst>
                    <c:strCache>
                      <c:ptCount val="3"/>
                      <c:pt idx="0">
                        <c:v>Grupo etário</c:v>
                      </c:pt>
                      <c:pt idx="1">
                        <c:v>15-39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3'!$B$6:$B$12</c15:sqref>
                        </c15:fullRef>
                        <c15:formulaRef>
                          <c15:sqref>'Quadro 3'!$B$7:$B$12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3'!$G$6:$G$12</c15:sqref>
                        </c15:fullRef>
                        <c15:formulaRef>
                          <c15:sqref>'Quadro 3'!$G$7:$G$12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88</c:v>
                      </c:pt>
                      <c:pt idx="1">
                        <c:v>48</c:v>
                      </c:pt>
                      <c:pt idx="2">
                        <c:v>11</c:v>
                      </c:pt>
                      <c:pt idx="3">
                        <c:v>20</c:v>
                      </c:pt>
                      <c:pt idx="4">
                        <c:v>0</c:v>
                      </c:pt>
                      <c:pt idx="5">
                        <c:v>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F77-44B9-91E7-190F93EBB5B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3'!$I$3:$I$5</c15:sqref>
                        </c15:formulaRef>
                      </c:ext>
                    </c:extLst>
                    <c:strCache>
                      <c:ptCount val="3"/>
                      <c:pt idx="0">
                        <c:v>Grupo etário</c:v>
                      </c:pt>
                      <c:pt idx="1">
                        <c:v>40-64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3'!$B$6:$B$12</c15:sqref>
                        </c15:fullRef>
                        <c15:formulaRef>
                          <c15:sqref>'Quadro 3'!$B$7:$B$12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3'!$I$6:$I$12</c15:sqref>
                        </c15:fullRef>
                        <c15:formulaRef>
                          <c15:sqref>'Quadro 3'!$I$7:$I$12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30</c:v>
                      </c:pt>
                      <c:pt idx="1">
                        <c:v>19</c:v>
                      </c:pt>
                      <c:pt idx="2">
                        <c:v>6</c:v>
                      </c:pt>
                      <c:pt idx="3">
                        <c:v>13</c:v>
                      </c:pt>
                      <c:pt idx="4">
                        <c:v>0</c:v>
                      </c:pt>
                      <c:pt idx="5">
                        <c:v>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F77-44B9-91E7-190F93EBB5B9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3'!$K$3:$K$5</c15:sqref>
                        </c15:formulaRef>
                      </c:ext>
                    </c:extLst>
                    <c:strCache>
                      <c:ptCount val="3"/>
                      <c:pt idx="0">
                        <c:v>Grupo etário</c:v>
                      </c:pt>
                      <c:pt idx="1">
                        <c:v>&gt;65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3'!$B$6:$B$12</c15:sqref>
                        </c15:fullRef>
                        <c15:formulaRef>
                          <c15:sqref>'Quadro 3'!$B$7:$B$12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3'!$K$6:$K$12</c15:sqref>
                        </c15:fullRef>
                        <c15:formulaRef>
                          <c15:sqref>'Quadro 3'!$K$7:$K$12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F77-44B9-91E7-190F93EBB5B9}"/>
                  </c:ext>
                </c:extLst>
              </c15:ser>
            </c15:filteredLineSeries>
          </c:ext>
        </c:extLst>
      </c:lineChart>
      <c:catAx>
        <c:axId val="77806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66568"/>
        <c:crosses val="autoZero"/>
        <c:auto val="1"/>
        <c:lblAlgn val="ctr"/>
        <c:lblOffset val="100"/>
        <c:noMultiLvlLbl val="0"/>
      </c:catAx>
      <c:valAx>
        <c:axId val="778066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80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4'!$E$4:$F$4</c:f>
              <c:strCache>
                <c:ptCount val="1"/>
                <c:pt idx="0">
                  <c:v>Solteiro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A6-489E-BE0B-679E2D81E56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A6-489E-BE0B-679E2D81E5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4'!$B$6:$B$12</c15:sqref>
                  </c15:fullRef>
                </c:ext>
              </c:extLst>
              <c:f>'Quadro 4'!$B$7:$B$12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4'!$F$6:$F$12</c15:sqref>
                  </c15:fullRef>
                </c:ext>
              </c:extLst>
              <c:f>'Quadro 4'!$F$7:$F$12</c:f>
              <c:numCache>
                <c:formatCode>#,##0</c:formatCode>
                <c:ptCount val="6"/>
                <c:pt idx="0">
                  <c:v>31.404958677685951</c:v>
                </c:pt>
                <c:pt idx="1">
                  <c:v>24.285714285714285</c:v>
                </c:pt>
                <c:pt idx="2">
                  <c:v>23.529411764705884</c:v>
                </c:pt>
                <c:pt idx="3">
                  <c:v>32.352941176470587</c:v>
                </c:pt>
                <c:pt idx="4">
                  <c:v>0</c:v>
                </c:pt>
                <c:pt idx="5">
                  <c:v>25.373134328358208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471-4DDB-965D-33F5960CBA1E}"/>
            </c:ext>
          </c:extLst>
        </c:ser>
        <c:ser>
          <c:idx val="3"/>
          <c:order val="3"/>
          <c:tx>
            <c:strRef>
              <c:f>'Quadro 4'!$G$4:$H$4</c:f>
              <c:strCache>
                <c:ptCount val="1"/>
                <c:pt idx="0">
                  <c:v>Casado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A6-489E-BE0B-679E2D81E56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A6-489E-BE0B-679E2D81E5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4'!$B$6:$B$12</c15:sqref>
                  </c15:fullRef>
                </c:ext>
              </c:extLst>
              <c:f>'Quadro 4'!$B$7:$B$12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4'!$H$6:$H$12</c15:sqref>
                  </c15:fullRef>
                </c:ext>
              </c:extLst>
              <c:f>'Quadro 4'!$H$7:$H$12</c:f>
              <c:numCache>
                <c:formatCode>#,##0</c:formatCode>
                <c:ptCount val="6"/>
                <c:pt idx="0">
                  <c:v>63.636363636363633</c:v>
                </c:pt>
                <c:pt idx="1">
                  <c:v>64.285714285714292</c:v>
                </c:pt>
                <c:pt idx="2">
                  <c:v>58.823529411764703</c:v>
                </c:pt>
                <c:pt idx="3">
                  <c:v>50</c:v>
                </c:pt>
                <c:pt idx="4">
                  <c:v>0</c:v>
                </c:pt>
                <c:pt idx="5">
                  <c:v>58.208955223880594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471-4DDB-965D-33F5960CBA1E}"/>
            </c:ext>
          </c:extLst>
        </c:ser>
        <c:ser>
          <c:idx val="5"/>
          <c:order val="5"/>
          <c:tx>
            <c:strRef>
              <c:f>'Quadro 4'!$I$4:$J$4</c:f>
              <c:strCache>
                <c:ptCount val="1"/>
                <c:pt idx="0">
                  <c:v>Divorciado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'Quadro 4'!$B$6:$B$12</c15:sqref>
                  </c15:fullRef>
                </c:ext>
              </c:extLst>
              <c:f>'Quadro 4'!$B$7:$B$12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4'!$J$6:$J$12</c15:sqref>
                  </c15:fullRef>
                </c:ext>
              </c:extLst>
              <c:f>'Quadro 4'!$J$7:$J$12</c:f>
              <c:numCache>
                <c:formatCode>#,##0</c:formatCode>
                <c:ptCount val="6"/>
                <c:pt idx="0">
                  <c:v>0</c:v>
                </c:pt>
                <c:pt idx="1">
                  <c:v>2.8571428571428572</c:v>
                </c:pt>
                <c:pt idx="2">
                  <c:v>5.882352941176471</c:v>
                </c:pt>
                <c:pt idx="3">
                  <c:v>2.9411764705882355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471-4DDB-965D-33F5960CBA1E}"/>
            </c:ext>
          </c:extLst>
        </c:ser>
        <c:ser>
          <c:idx val="7"/>
          <c:order val="7"/>
          <c:tx>
            <c:strRef>
              <c:f>'Quadro 4'!$K$4:$L$4</c:f>
              <c:strCache>
                <c:ptCount val="1"/>
                <c:pt idx="0">
                  <c:v>Viúvo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A6-489E-BE0B-679E2D81E56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A6-489E-BE0B-679E2D81E5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4'!$B$6:$B$12</c15:sqref>
                  </c15:fullRef>
                </c:ext>
              </c:extLst>
              <c:f>'Quadro 4'!$B$7:$B$12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4'!$L$6:$L$12</c15:sqref>
                  </c15:fullRef>
                </c:ext>
              </c:extLst>
              <c:f>'Quadro 4'!$L$7:$L$12</c:f>
              <c:numCache>
                <c:formatCode>#,##0</c:formatCode>
                <c:ptCount val="6"/>
                <c:pt idx="0">
                  <c:v>4.9586776859504136</c:v>
                </c:pt>
                <c:pt idx="1">
                  <c:v>8.5714285714285712</c:v>
                </c:pt>
                <c:pt idx="2">
                  <c:v>11.764705882352942</c:v>
                </c:pt>
                <c:pt idx="3">
                  <c:v>11.764705882352942</c:v>
                </c:pt>
                <c:pt idx="4">
                  <c:v>0</c:v>
                </c:pt>
                <c:pt idx="5">
                  <c:v>14.925373134328359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71-4DDB-965D-33F5960CBA1E}"/>
            </c:ext>
          </c:extLst>
        </c:ser>
        <c:ser>
          <c:idx val="9"/>
          <c:order val="9"/>
          <c:tx>
            <c:strRef>
              <c:f>'Quadro 4'!$M$4:$N$4</c:f>
              <c:strCache>
                <c:ptCount val="1"/>
                <c:pt idx="0">
                  <c:v>Sem informação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A6-489E-BE0B-679E2D81E56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D9D9D9"/>
                </a:solidFill>
                <a:ln w="9525">
                  <a:solidFill>
                    <a:srgbClr val="D9D9D9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A6-489E-BE0B-679E2D81E5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4'!$B$6:$B$12</c15:sqref>
                  </c15:fullRef>
                </c:ext>
              </c:extLst>
              <c:f>'Quadro 4'!$B$7:$B$12</c:f>
              <c:strCach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4'!$N$6:$N$12</c15:sqref>
                  </c15:fullRef>
                </c:ext>
              </c:extLst>
              <c:f>'Quadro 4'!$N$7:$N$12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2.9411764705882355</c:v>
                </c:pt>
                <c:pt idx="4">
                  <c:v>0</c:v>
                </c:pt>
                <c:pt idx="5">
                  <c:v>1.4925373134328359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471-4DDB-965D-33F5960CB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050984"/>
        <c:axId val="6630481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4'!$E$3:$E$5</c15:sqref>
                        </c15:formulaRef>
                      </c:ext>
                    </c:extLst>
                    <c:strCache>
                      <c:ptCount val="3"/>
                      <c:pt idx="0">
                        <c:v>Estado civil</c:v>
                      </c:pt>
                      <c:pt idx="1">
                        <c:v>Solteiro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'Quadro 4'!$B$6:$B$12</c15:sqref>
                        </c15:fullRef>
                        <c15:formulaRef>
                          <c15:sqref>'Quadro 4'!$B$7:$B$12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4'!$E$6:$E$12</c15:sqref>
                        </c15:fullRef>
                        <c15:formulaRef>
                          <c15:sqref>'Quadro 4'!$E$7:$E$12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38</c:v>
                      </c:pt>
                      <c:pt idx="1">
                        <c:v>17</c:v>
                      </c:pt>
                      <c:pt idx="2">
                        <c:v>4</c:v>
                      </c:pt>
                      <c:pt idx="3">
                        <c:v>11</c:v>
                      </c:pt>
                      <c:pt idx="4">
                        <c:v>0</c:v>
                      </c:pt>
                      <c:pt idx="5">
                        <c:v>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D471-4DDB-965D-33F5960CBA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4'!$G$3:$G$5</c15:sqref>
                        </c15:formulaRef>
                      </c:ext>
                    </c:extLst>
                    <c:strCache>
                      <c:ptCount val="3"/>
                      <c:pt idx="0">
                        <c:v>Estado civil</c:v>
                      </c:pt>
                      <c:pt idx="1">
                        <c:v>Casado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4'!$B$6:$B$12</c15:sqref>
                        </c15:fullRef>
                        <c15:formulaRef>
                          <c15:sqref>'Quadro 4'!$B$7:$B$12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4'!$G$6:$G$12</c15:sqref>
                        </c15:fullRef>
                        <c15:formulaRef>
                          <c15:sqref>'Quadro 4'!$G$7:$G$12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77</c:v>
                      </c:pt>
                      <c:pt idx="1">
                        <c:v>45</c:v>
                      </c:pt>
                      <c:pt idx="2">
                        <c:v>10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39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471-4DDB-965D-33F5960CBA1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4'!$I$3:$I$5</c15:sqref>
                        </c15:formulaRef>
                      </c:ext>
                    </c:extLst>
                    <c:strCache>
                      <c:ptCount val="3"/>
                      <c:pt idx="0">
                        <c:v>Estado civil</c:v>
                      </c:pt>
                      <c:pt idx="1">
                        <c:v>Divorciado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4'!$B$6:$B$12</c15:sqref>
                        </c15:fullRef>
                        <c15:formulaRef>
                          <c15:sqref>'Quadro 4'!$B$7:$B$12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4'!$I$6:$I$12</c15:sqref>
                        </c15:fullRef>
                        <c15:formulaRef>
                          <c15:sqref>'Quadro 4'!$I$7:$I$12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471-4DDB-965D-33F5960CBA1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4'!$K$3:$K$5</c15:sqref>
                        </c15:formulaRef>
                      </c:ext>
                    </c:extLst>
                    <c:strCache>
                      <c:ptCount val="3"/>
                      <c:pt idx="0">
                        <c:v>Estado civil</c:v>
                      </c:pt>
                      <c:pt idx="1">
                        <c:v>Viúvo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4'!$B$6:$B$12</c15:sqref>
                        </c15:fullRef>
                        <c15:formulaRef>
                          <c15:sqref>'Quadro 4'!$B$7:$B$12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4'!$K$6:$K$12</c15:sqref>
                        </c15:fullRef>
                        <c15:formulaRef>
                          <c15:sqref>'Quadro 4'!$K$7:$K$12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</c:v>
                      </c:pt>
                      <c:pt idx="1">
                        <c:v>6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471-4DDB-965D-33F5960CBA1E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4'!$M$3:$M$5</c15:sqref>
                        </c15:formulaRef>
                      </c:ext>
                    </c:extLst>
                    <c:strCache>
                      <c:ptCount val="3"/>
                      <c:pt idx="0">
                        <c:v>Estado civil</c:v>
                      </c:pt>
                      <c:pt idx="1">
                        <c:v>Sem informação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4'!$B$6:$B$12</c15:sqref>
                        </c15:fullRef>
                        <c15:formulaRef>
                          <c15:sqref>'Quadro 4'!$B$7:$B$12</c15:sqref>
                        </c15:formulaRef>
                      </c:ext>
                    </c:extLst>
                    <c:strCach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4'!$M$6:$M$12</c15:sqref>
                        </c15:fullRef>
                        <c15:formulaRef>
                          <c15:sqref>'Quadro 4'!$M$7:$M$12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71-4DDB-965D-33F5960CBA1E}"/>
                  </c:ext>
                </c:extLst>
              </c15:ser>
            </c15:filteredLineSeries>
          </c:ext>
        </c:extLst>
      </c:lineChart>
      <c:catAx>
        <c:axId val="66305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48168"/>
        <c:crosses val="autoZero"/>
        <c:auto val="1"/>
        <c:lblAlgn val="ctr"/>
        <c:lblOffset val="100"/>
        <c:noMultiLvlLbl val="0"/>
      </c:catAx>
      <c:valAx>
        <c:axId val="6630481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5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5'!$E$4:$F$4</c:f>
              <c:strCache>
                <c:ptCount val="1"/>
                <c:pt idx="0">
                  <c:v>Operários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5'!$F$7:$F$13</c15:sqref>
                  </c15:fullRef>
                </c:ext>
              </c:extLst>
              <c:f>'Quadro 5'!$F$7:$F$12</c:f>
              <c:numCache>
                <c:formatCode>#,##0</c:formatCode>
                <c:ptCount val="6"/>
                <c:pt idx="0">
                  <c:v>68.595041322314046</c:v>
                </c:pt>
                <c:pt idx="1">
                  <c:v>60</c:v>
                </c:pt>
                <c:pt idx="2">
                  <c:v>64.705882352941174</c:v>
                </c:pt>
                <c:pt idx="3">
                  <c:v>41.176470588235297</c:v>
                </c:pt>
                <c:pt idx="4">
                  <c:v>0</c:v>
                </c:pt>
                <c:pt idx="5">
                  <c:v>58.208955223880594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57E-44C4-92B6-24D2456E6B8D}"/>
            </c:ext>
          </c:extLst>
        </c:ser>
        <c:ser>
          <c:idx val="3"/>
          <c:order val="3"/>
          <c:tx>
            <c:strRef>
              <c:f>'Quadro 5'!$G$4:$H$4</c:f>
              <c:strCache>
                <c:ptCount val="1"/>
                <c:pt idx="0">
                  <c:v>Produtores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5'!$H$7:$H$13</c15:sqref>
                  </c15:fullRef>
                </c:ext>
              </c:extLst>
              <c:f>'Quadro 5'!$H$7:$H$12</c:f>
              <c:numCache>
                <c:formatCode>#,##0</c:formatCode>
                <c:ptCount val="6"/>
                <c:pt idx="0">
                  <c:v>5.785123966942149</c:v>
                </c:pt>
                <c:pt idx="1">
                  <c:v>8.5714285714285712</c:v>
                </c:pt>
                <c:pt idx="2">
                  <c:v>17.647058823529413</c:v>
                </c:pt>
                <c:pt idx="3">
                  <c:v>11.764705882352942</c:v>
                </c:pt>
                <c:pt idx="4">
                  <c:v>0</c:v>
                </c:pt>
                <c:pt idx="5">
                  <c:v>86.567164179104481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57E-44C4-92B6-24D2456E6B8D}"/>
            </c:ext>
          </c:extLst>
        </c:ser>
        <c:ser>
          <c:idx val="5"/>
          <c:order val="5"/>
          <c:tx>
            <c:strRef>
              <c:f>'Quadro 5'!$I$4:$J$4</c:f>
              <c:strCache>
                <c:ptCount val="1"/>
                <c:pt idx="0">
                  <c:v>Comerciantes e independentes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5'!$J$7:$J$13</c15:sqref>
                  </c15:fullRef>
                </c:ext>
              </c:extLst>
              <c:f>'Quadro 5'!$J$7:$J$12</c:f>
              <c:numCache>
                <c:formatCode>#,##0</c:formatCode>
                <c:ptCount val="6"/>
                <c:pt idx="0">
                  <c:v>6.6115702479338845</c:v>
                </c:pt>
                <c:pt idx="1">
                  <c:v>7.1428571428571432</c:v>
                </c:pt>
                <c:pt idx="2">
                  <c:v>0</c:v>
                </c:pt>
                <c:pt idx="3">
                  <c:v>5.882352941176471</c:v>
                </c:pt>
                <c:pt idx="4">
                  <c:v>0</c:v>
                </c:pt>
                <c:pt idx="5">
                  <c:v>7.4626865671641793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E-44C4-92B6-24D2456E6B8D}"/>
            </c:ext>
          </c:extLst>
        </c:ser>
        <c:ser>
          <c:idx val="7"/>
          <c:order val="7"/>
          <c:tx>
            <c:strRef>
              <c:f>'Quadro 5'!$K$4:$L$4</c:f>
              <c:strCache>
                <c:ptCount val="1"/>
                <c:pt idx="0">
                  <c:v>Artesãos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5'!$L$7:$L$13</c15:sqref>
                  </c15:fullRef>
                </c:ext>
              </c:extLst>
              <c:f>'Quadro 5'!$L$7:$L$12</c:f>
              <c:numCache>
                <c:formatCode>#,##0</c:formatCode>
                <c:ptCount val="6"/>
                <c:pt idx="0">
                  <c:v>8.2644628099173545</c:v>
                </c:pt>
                <c:pt idx="1">
                  <c:v>10</c:v>
                </c:pt>
                <c:pt idx="2">
                  <c:v>0</c:v>
                </c:pt>
                <c:pt idx="3">
                  <c:v>2.9411764705882355</c:v>
                </c:pt>
                <c:pt idx="4">
                  <c:v>0</c:v>
                </c:pt>
                <c:pt idx="5">
                  <c:v>10.447761194029852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57E-44C4-92B6-24D2456E6B8D}"/>
            </c:ext>
          </c:extLst>
        </c:ser>
        <c:ser>
          <c:idx val="9"/>
          <c:order val="9"/>
          <c:tx>
            <c:strRef>
              <c:f>'Quadro 5'!$M$4:$N$4</c:f>
              <c:strCache>
                <c:ptCount val="1"/>
                <c:pt idx="0">
                  <c:v>Funcionarios e militares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D9D9D9"/>
                </a:solidFill>
                <a:ln w="9525">
                  <a:solidFill>
                    <a:srgbClr val="D9D9D9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5'!$N$7:$N$13</c15:sqref>
                  </c15:fullRef>
                </c:ext>
              </c:extLst>
              <c:f>'Quadro 5'!$N$7:$N$12</c:f>
              <c:numCache>
                <c:formatCode>#,##0</c:formatCode>
                <c:ptCount val="6"/>
                <c:pt idx="0">
                  <c:v>1.6528925619834711</c:v>
                </c:pt>
                <c:pt idx="1">
                  <c:v>2.8571428571428572</c:v>
                </c:pt>
                <c:pt idx="2">
                  <c:v>0</c:v>
                </c:pt>
                <c:pt idx="3">
                  <c:v>14.705882352941176</c:v>
                </c:pt>
                <c:pt idx="4">
                  <c:v>0</c:v>
                </c:pt>
                <c:pt idx="5">
                  <c:v>7.4626865671641793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57E-44C4-92B6-24D2456E6B8D}"/>
            </c:ext>
          </c:extLst>
        </c:ser>
        <c:ser>
          <c:idx val="11"/>
          <c:order val="11"/>
          <c:tx>
            <c:strRef>
              <c:f>'Quadro 5'!$O$4:$P$4</c:f>
              <c:strCache>
                <c:ptCount val="1"/>
                <c:pt idx="0">
                  <c:v>Estudante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5'!$P$7:$P$13</c15:sqref>
                  </c15:fullRef>
                </c:ext>
              </c:extLst>
              <c:f>'Quadro 5'!$P$7:$P$12</c:f>
              <c:numCache>
                <c:formatCode>#,##0</c:formatCode>
                <c:ptCount val="6"/>
                <c:pt idx="0">
                  <c:v>0.82644628099173556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57E-44C4-92B6-24D2456E6B8D}"/>
            </c:ext>
          </c:extLst>
        </c:ser>
        <c:ser>
          <c:idx val="13"/>
          <c:order val="13"/>
          <c:tx>
            <c:strRef>
              <c:f>'Quadro 5'!$Q$4:$R$4</c:f>
              <c:strCache>
                <c:ptCount val="1"/>
                <c:pt idx="0">
                  <c:v>Doméstico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5'!$R$7:$R$13</c15:sqref>
                  </c15:fullRef>
                </c:ext>
              </c:extLst>
              <c:f>'Quadro 5'!$R$7:$R$12</c:f>
              <c:numCache>
                <c:formatCode>#,##0</c:formatCode>
                <c:ptCount val="6"/>
                <c:pt idx="0">
                  <c:v>8.2644628099173545</c:v>
                </c:pt>
                <c:pt idx="1">
                  <c:v>11.428571428571429</c:v>
                </c:pt>
                <c:pt idx="2">
                  <c:v>17.647058823529413</c:v>
                </c:pt>
                <c:pt idx="3">
                  <c:v>20.588235294117649</c:v>
                </c:pt>
                <c:pt idx="4">
                  <c:v>0</c:v>
                </c:pt>
                <c:pt idx="5">
                  <c:v>7.4626865671641793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57E-44C4-92B6-24D2456E6B8D}"/>
            </c:ext>
          </c:extLst>
        </c:ser>
        <c:ser>
          <c:idx val="15"/>
          <c:order val="15"/>
          <c:tx>
            <c:strRef>
              <c:f>'Quadro 5'!$S$4:$T$4</c:f>
              <c:strCache>
                <c:ptCount val="1"/>
                <c:pt idx="0">
                  <c:v>Sem informação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2D0-444C-9D46-AEBD25D2296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D0-444C-9D46-AEBD25D2296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'Quadro 5'!$B$7:$B$13</c15:sqref>
                  </c15:fullRef>
                </c:ext>
              </c:extLst>
              <c:f>'Quadro 5'!$B$7:$B$12</c:f>
              <c:numCache>
                <c:formatCode>General</c:formatCode>
                <c:ptCount val="6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5'!$T$7:$T$13</c15:sqref>
                  </c15:fullRef>
                </c:ext>
              </c:extLst>
              <c:f>'Quadro 5'!$T$7:$T$12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2.9411764705882355</c:v>
                </c:pt>
                <c:pt idx="4">
                  <c:v>0</c:v>
                </c:pt>
                <c:pt idx="5">
                  <c:v>1.4925373134328359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57E-44C4-92B6-24D2456E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041128"/>
        <c:axId val="6630418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5'!$E$3:$E$5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Operários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'Quadro 5'!$E$7:$E$13</c15:sqref>
                        </c15:fullRef>
                        <c15:formulaRef>
                          <c15:sqref>'Quadro 5'!$E$7:$E$12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83</c:v>
                      </c:pt>
                      <c:pt idx="1">
                        <c:v>42</c:v>
                      </c:pt>
                      <c:pt idx="2">
                        <c:v>11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157E-44C4-92B6-24D2456E6B8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5'!$G$3:$G$5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Produtores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5'!$G$7:$G$13</c15:sqref>
                        </c15:fullRef>
                        <c15:formulaRef>
                          <c15:sqref>'Quadro 5'!$G$7:$G$12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</c:v>
                      </c:pt>
                      <c:pt idx="1">
                        <c:v>6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57E-44C4-92B6-24D2456E6B8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5'!$I$3:$I$5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Comerciantes e independentes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5'!$I$7:$I$13</c15:sqref>
                        </c15:fullRef>
                        <c15:formulaRef>
                          <c15:sqref>'Quadro 5'!$I$7:$I$12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</c:v>
                      </c:pt>
                      <c:pt idx="1">
                        <c:v>5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57E-44C4-92B6-24D2456E6B8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5'!$K$3:$K$5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Artesãos 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5'!$K$7:$K$13</c15:sqref>
                        </c15:fullRef>
                        <c15:formulaRef>
                          <c15:sqref>'Quadro 5'!$K$7:$K$12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57E-44C4-92B6-24D2456E6B8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5'!$M$3:$M$5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Funcionarios e militares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5'!$M$7:$M$13</c15:sqref>
                        </c15:fullRef>
                        <c15:formulaRef>
                          <c15:sqref>'Quadro 5'!$M$7:$M$12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57E-44C4-92B6-24D2456E6B8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5'!$O$3:$O$5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Estudante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5'!$O$7:$O$13</c15:sqref>
                        </c15:fullRef>
                        <c15:formulaRef>
                          <c15:sqref>'Quadro 5'!$O$7:$O$12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57E-44C4-92B6-24D2456E6B8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5'!$Q$3:$Q$5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Doméstico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5'!$Q$7:$Q$13</c15:sqref>
                        </c15:fullRef>
                        <c15:formulaRef>
                          <c15:sqref>'Quadro 5'!$Q$7:$Q$12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</c:v>
                      </c:pt>
                      <c:pt idx="1">
                        <c:v>8</c:v>
                      </c:pt>
                      <c:pt idx="2">
                        <c:v>3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57E-44C4-92B6-24D2456E6B8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5'!$S$3:$S$5</c15:sqref>
                        </c15:formulaRef>
                      </c:ext>
                    </c:extLst>
                    <c:strCache>
                      <c:ptCount val="3"/>
                      <c:pt idx="0">
                        <c:v>Profissão</c:v>
                      </c:pt>
                      <c:pt idx="1">
                        <c:v>Sem informação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5'!$B$7:$B$13</c15:sqref>
                        </c15:fullRef>
                        <c15:formulaRef>
                          <c15:sqref>'Quadro 5'!$B$7:$B$12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1931</c:v>
                      </c:pt>
                      <c:pt idx="1">
                        <c:v>1932</c:v>
                      </c:pt>
                      <c:pt idx="2">
                        <c:v>1933</c:v>
                      </c:pt>
                      <c:pt idx="3">
                        <c:v>1934</c:v>
                      </c:pt>
                      <c:pt idx="4">
                        <c:v>1935</c:v>
                      </c:pt>
                      <c:pt idx="5">
                        <c:v>1936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5'!$S$7:$S$13</c15:sqref>
                        </c15:fullRef>
                        <c15:formulaRef>
                          <c15:sqref>'Quadro 5'!$S$7:$S$12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57E-44C4-92B6-24D2456E6B8D}"/>
                  </c:ext>
                </c:extLst>
              </c15:ser>
            </c15:filteredLineSeries>
          </c:ext>
        </c:extLst>
      </c:lineChart>
      <c:catAx>
        <c:axId val="66304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41832"/>
        <c:crosses val="autoZero"/>
        <c:auto val="1"/>
        <c:lblAlgn val="ctr"/>
        <c:lblOffset val="100"/>
        <c:noMultiLvlLbl val="0"/>
      </c:catAx>
      <c:valAx>
        <c:axId val="663041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6304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6'!$C$5:$D$5</c:f>
              <c:strCache>
                <c:ptCount val="1"/>
                <c:pt idx="0">
                  <c:v>Alfabeto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FD-4AD0-81EC-F9D7C32DB11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FD-4AD0-81EC-F9D7C32DB11B}"/>
              </c:ext>
            </c:extLst>
          </c:dPt>
          <c:cat>
            <c:strRef>
              <c:f>'Quadro 6'!$B$7:$B$13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6'!$D$7:$D$13</c:f>
              <c:numCache>
                <c:formatCode>#,##0</c:formatCode>
                <c:ptCount val="7"/>
                <c:pt idx="0">
                  <c:v>53.721682847896439</c:v>
                </c:pt>
                <c:pt idx="1">
                  <c:v>61.15702479338843</c:v>
                </c:pt>
                <c:pt idx="2">
                  <c:v>67.142857142857139</c:v>
                </c:pt>
                <c:pt idx="3">
                  <c:v>70.588235294117652</c:v>
                </c:pt>
                <c:pt idx="4">
                  <c:v>44.117647058823529</c:v>
                </c:pt>
                <c:pt idx="5">
                  <c:v>0</c:v>
                </c:pt>
                <c:pt idx="6">
                  <c:v>26.865671641791046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4-4595-A53E-D042039C364E}"/>
            </c:ext>
          </c:extLst>
        </c:ser>
        <c:ser>
          <c:idx val="3"/>
          <c:order val="3"/>
          <c:tx>
            <c:strRef>
              <c:f>'Quadro 6'!$E$5:$F$5</c:f>
              <c:strCache>
                <c:ptCount val="1"/>
                <c:pt idx="0">
                  <c:v>Analfabeto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FD-4AD0-81EC-F9D7C32DB11B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BFD-4AD0-81EC-F9D7C32DB11B}"/>
              </c:ext>
            </c:extLst>
          </c:dPt>
          <c:cat>
            <c:strRef>
              <c:f>'Quadro 6'!$B$7:$B$13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6'!$F$7:$F$13</c:f>
              <c:numCache>
                <c:formatCode>#,##0</c:formatCode>
                <c:ptCount val="7"/>
                <c:pt idx="0">
                  <c:v>40.453074433656958</c:v>
                </c:pt>
                <c:pt idx="1">
                  <c:v>24.793388429752067</c:v>
                </c:pt>
                <c:pt idx="2">
                  <c:v>31.428571428571427</c:v>
                </c:pt>
                <c:pt idx="3">
                  <c:v>29.411764705882351</c:v>
                </c:pt>
                <c:pt idx="4">
                  <c:v>55.882352941176471</c:v>
                </c:pt>
                <c:pt idx="5">
                  <c:v>0</c:v>
                </c:pt>
                <c:pt idx="6">
                  <c:v>73.134328358208961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4-4595-A53E-D042039C364E}"/>
            </c:ext>
          </c:extLst>
        </c:ser>
        <c:ser>
          <c:idx val="5"/>
          <c:order val="5"/>
          <c:tx>
            <c:strRef>
              <c:f>'Quadro 6'!$G$5:$H$5</c:f>
              <c:strCache>
                <c:ptCount val="1"/>
                <c:pt idx="0">
                  <c:v>Sem informação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6'!$B$7:$B$13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6'!$H$7:$H$13</c:f>
              <c:numCache>
                <c:formatCode>#,##0</c:formatCode>
                <c:ptCount val="7"/>
                <c:pt idx="0">
                  <c:v>5.825242718446602</c:v>
                </c:pt>
                <c:pt idx="1">
                  <c:v>14.049586776859504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4-4595-A53E-D042039C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056152"/>
        <c:axId val="761889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6'!$C$3:$C$6</c15:sqref>
                        </c15:formulaRef>
                      </c:ext>
                    </c:extLst>
                    <c:strCache>
                      <c:ptCount val="4"/>
                      <c:pt idx="0">
                        <c:v>Total</c:v>
                      </c:pt>
                      <c:pt idx="2">
                        <c:v>Alfabeto</c:v>
                      </c:pt>
                      <c:pt idx="3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6'!$B$7:$B$13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6'!$C$7:$C$13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166</c:v>
                      </c:pt>
                      <c:pt idx="1">
                        <c:v>74</c:v>
                      </c:pt>
                      <c:pt idx="2">
                        <c:v>47</c:v>
                      </c:pt>
                      <c:pt idx="3">
                        <c:v>12</c:v>
                      </c:pt>
                      <c:pt idx="4">
                        <c:v>15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3E4-4595-A53E-D042039C364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6'!$E$3:$E$6</c15:sqref>
                        </c15:formulaRef>
                      </c:ext>
                    </c:extLst>
                    <c:strCache>
                      <c:ptCount val="4"/>
                      <c:pt idx="0">
                        <c:v>Total</c:v>
                      </c:pt>
                      <c:pt idx="2">
                        <c:v>Analfabeto</c:v>
                      </c:pt>
                      <c:pt idx="3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6'!$B$7:$B$13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6'!$E$7:$E$13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125</c:v>
                      </c:pt>
                      <c:pt idx="1">
                        <c:v>30</c:v>
                      </c:pt>
                      <c:pt idx="2">
                        <c:v>22</c:v>
                      </c:pt>
                      <c:pt idx="3">
                        <c:v>5</c:v>
                      </c:pt>
                      <c:pt idx="4">
                        <c:v>19</c:v>
                      </c:pt>
                      <c:pt idx="5">
                        <c:v>0</c:v>
                      </c:pt>
                      <c:pt idx="6">
                        <c:v>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E4-4595-A53E-D042039C364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6'!$G$3:$G$6</c15:sqref>
                        </c15:formulaRef>
                      </c:ext>
                    </c:extLst>
                    <c:strCache>
                      <c:ptCount val="4"/>
                      <c:pt idx="0">
                        <c:v>Total</c:v>
                      </c:pt>
                      <c:pt idx="2">
                        <c:v>Sem informação</c:v>
                      </c:pt>
                      <c:pt idx="3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6'!$B$7:$B$13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6'!$G$7:$G$13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3E4-4595-A53E-D042039C364E}"/>
                  </c:ext>
                </c:extLst>
              </c15:ser>
            </c15:filteredLineSeries>
          </c:ext>
        </c:extLst>
      </c:lineChart>
      <c:catAx>
        <c:axId val="7580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61889176"/>
        <c:crosses val="autoZero"/>
        <c:auto val="1"/>
        <c:lblAlgn val="ctr"/>
        <c:lblOffset val="100"/>
        <c:noMultiLvlLbl val="0"/>
      </c:catAx>
      <c:valAx>
        <c:axId val="76188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580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'Quadro 7'!$C$5:$D$5</c:f>
              <c:strCache>
                <c:ptCount val="1"/>
                <c:pt idx="0">
                  <c:v>Não acompanhados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3C-46DE-93D7-6F09C1A3CEB3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3C-46DE-93D7-6F09C1A3CE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7'!$B$7:$B$14</c15:sqref>
                  </c15:fullRef>
                </c:ext>
              </c:extLst>
              <c:f>'Quadro 7'!$B$8:$B$14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7'!$D$7:$D$14</c15:sqref>
                  </c15:fullRef>
                </c:ext>
              </c:extLst>
              <c:f>'Quadro 7'!$D$8:$D$14</c:f>
              <c:numCache>
                <c:formatCode>0</c:formatCode>
                <c:ptCount val="7"/>
                <c:pt idx="0">
                  <c:v>64.401294498381873</c:v>
                </c:pt>
                <c:pt idx="1">
                  <c:v>66.115702479338836</c:v>
                </c:pt>
                <c:pt idx="2">
                  <c:v>70</c:v>
                </c:pt>
                <c:pt idx="3">
                  <c:v>64.705882352941174</c:v>
                </c:pt>
                <c:pt idx="4">
                  <c:v>64.705882352941174</c:v>
                </c:pt>
                <c:pt idx="5">
                  <c:v>0</c:v>
                </c:pt>
                <c:pt idx="6">
                  <c:v>55.223880597014926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9E1-9C16-98D91A41C819}"/>
            </c:ext>
          </c:extLst>
        </c:ser>
        <c:ser>
          <c:idx val="3"/>
          <c:order val="3"/>
          <c:tx>
            <c:strRef>
              <c:f>'Quadro 7'!$E$5:$F$5</c:f>
              <c:strCache>
                <c:ptCount val="1"/>
                <c:pt idx="0">
                  <c:v>Acompanhados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3C-46DE-93D7-6F09C1A3CEB3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3C-46DE-93D7-6F09C1A3CE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7'!$B$7:$B$14</c15:sqref>
                  </c15:fullRef>
                </c:ext>
              </c:extLst>
              <c:f>'Quadro 7'!$B$8:$B$14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7'!$F$7:$F$14</c15:sqref>
                  </c15:fullRef>
                </c:ext>
              </c:extLst>
              <c:f>'Quadro 7'!$F$8:$F$14</c:f>
              <c:numCache>
                <c:formatCode>0</c:formatCode>
                <c:ptCount val="7"/>
                <c:pt idx="0">
                  <c:v>35.59870550161812</c:v>
                </c:pt>
                <c:pt idx="1">
                  <c:v>33.884297520661157</c:v>
                </c:pt>
                <c:pt idx="2">
                  <c:v>30</c:v>
                </c:pt>
                <c:pt idx="3">
                  <c:v>35.294117647058826</c:v>
                </c:pt>
                <c:pt idx="4">
                  <c:v>35.294117647058826</c:v>
                </c:pt>
                <c:pt idx="5">
                  <c:v>0</c:v>
                </c:pt>
                <c:pt idx="6">
                  <c:v>44.776119402985074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9E1-9C16-98D91A41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689536"/>
        <c:axId val="828689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7'!$C$5:$C$6</c15:sqref>
                        </c15:formulaRef>
                      </c:ext>
                    </c:extLst>
                    <c:strCache>
                      <c:ptCount val="2"/>
                      <c:pt idx="0">
                        <c:v>Não acompanhados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'Quadro 7'!$B$7:$B$14</c15:sqref>
                        </c15:fullRef>
                        <c15:formulaRef>
                          <c15:sqref>'Quadro 7'!$B$8:$B$14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7'!$C$7:$C$14</c15:sqref>
                        </c15:fullRef>
                        <c15:formulaRef>
                          <c15:sqref>'Quadro 7'!$C$8:$C$14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199</c:v>
                      </c:pt>
                      <c:pt idx="1">
                        <c:v>80</c:v>
                      </c:pt>
                      <c:pt idx="2">
                        <c:v>49</c:v>
                      </c:pt>
                      <c:pt idx="3">
                        <c:v>11</c:v>
                      </c:pt>
                      <c:pt idx="4">
                        <c:v>22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854-49E1-9C16-98D91A41C81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7'!$E$5:$E$6</c15:sqref>
                        </c15:formulaRef>
                      </c:ext>
                    </c:extLst>
                    <c:strCache>
                      <c:ptCount val="2"/>
                      <c:pt idx="0">
                        <c:v>Acompanhados</c:v>
                      </c:pt>
                      <c:pt idx="1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7'!$B$7:$B$14</c15:sqref>
                        </c15:fullRef>
                        <c15:formulaRef>
                          <c15:sqref>'Quadro 7'!$B$8:$B$14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7'!$E$7:$E$14</c15:sqref>
                        </c15:fullRef>
                        <c15:formulaRef>
                          <c15:sqref>'Quadro 7'!$E$8:$E$14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110</c:v>
                      </c:pt>
                      <c:pt idx="1">
                        <c:v>41</c:v>
                      </c:pt>
                      <c:pt idx="2">
                        <c:v>21</c:v>
                      </c:pt>
                      <c:pt idx="3">
                        <c:v>6</c:v>
                      </c:pt>
                      <c:pt idx="4">
                        <c:v>12</c:v>
                      </c:pt>
                      <c:pt idx="5">
                        <c:v>0</c:v>
                      </c:pt>
                      <c:pt idx="6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54-49E1-9C16-98D91A41C819}"/>
                  </c:ext>
                </c:extLst>
              </c15:ser>
            </c15:filteredLineSeries>
          </c:ext>
        </c:extLst>
      </c:lineChart>
      <c:catAx>
        <c:axId val="8286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28689184"/>
        <c:crosses val="autoZero"/>
        <c:auto val="1"/>
        <c:lblAlgn val="ctr"/>
        <c:lblOffset val="100"/>
        <c:noMultiLvlLbl val="0"/>
      </c:catAx>
      <c:valAx>
        <c:axId val="8286891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286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'Quadro 8'!$E$4:$F$4</c:f>
              <c:strCache>
                <c:ptCount val="1"/>
                <c:pt idx="0">
                  <c:v>Aveiro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8'!$F$6:$F$12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F0C-4F4F-AC50-D8FAF0860D9B}"/>
            </c:ext>
          </c:extLst>
        </c:ser>
        <c:ser>
          <c:idx val="4"/>
          <c:order val="4"/>
          <c:tx>
            <c:strRef>
              <c:f>'Quadro 8'!$G$4:$H$4</c:f>
              <c:strCache>
                <c:ptCount val="1"/>
                <c:pt idx="0">
                  <c:v>Beja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8'!$H$6:$H$12</c:f>
              <c:numCache>
                <c:formatCode>#,##0</c:formatCode>
                <c:ptCount val="7"/>
                <c:pt idx="0">
                  <c:v>1.941747572815534</c:v>
                </c:pt>
                <c:pt idx="1">
                  <c:v>4.9586776859504136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F0C-4F4F-AC50-D8FAF0860D9B}"/>
            </c:ext>
          </c:extLst>
        </c:ser>
        <c:ser>
          <c:idx val="6"/>
          <c:order val="6"/>
          <c:tx>
            <c:strRef>
              <c:f>'Quadro 8'!$I$4:$J$4</c:f>
              <c:strCache>
                <c:ptCount val="1"/>
                <c:pt idx="0">
                  <c:v>Braga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8'!$J$6:$J$12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F0C-4F4F-AC50-D8FAF0860D9B}"/>
            </c:ext>
          </c:extLst>
        </c:ser>
        <c:ser>
          <c:idx val="8"/>
          <c:order val="8"/>
          <c:tx>
            <c:strRef>
              <c:f>'Quadro 8'!$K$4:$L$4</c:f>
              <c:strCache>
                <c:ptCount val="1"/>
                <c:pt idx="0">
                  <c:v>Bragança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8'!$L$6:$L$12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CF0C-4F4F-AC50-D8FAF0860D9B}"/>
            </c:ext>
          </c:extLst>
        </c:ser>
        <c:ser>
          <c:idx val="10"/>
          <c:order val="10"/>
          <c:tx>
            <c:strRef>
              <c:f>'Quadro 8'!$M$4:$N$4</c:f>
              <c:strCache>
                <c:ptCount val="1"/>
                <c:pt idx="0">
                  <c:v>Castelo Branco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8'!$N$6:$N$12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CF0C-4F4F-AC50-D8FAF0860D9B}"/>
            </c:ext>
          </c:extLst>
        </c:ser>
        <c:ser>
          <c:idx val="12"/>
          <c:order val="12"/>
          <c:tx>
            <c:strRef>
              <c:f>'Quadro 8'!$O$4:$P$4</c:f>
              <c:strCache>
                <c:ptCount val="1"/>
                <c:pt idx="0">
                  <c:v>Coimbra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8'!$P$6:$P$12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CF0C-4F4F-AC50-D8FAF0860D9B}"/>
            </c:ext>
          </c:extLst>
        </c:ser>
        <c:ser>
          <c:idx val="14"/>
          <c:order val="14"/>
          <c:tx>
            <c:strRef>
              <c:f>'Quadro 8'!$Q$4:$R$4</c:f>
              <c:strCache>
                <c:ptCount val="1"/>
                <c:pt idx="0">
                  <c:v>Évora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8'!$R$6:$R$12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0.82644628099173556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CF0C-4F4F-AC50-D8FAF0860D9B}"/>
            </c:ext>
          </c:extLst>
        </c:ser>
        <c:ser>
          <c:idx val="16"/>
          <c:order val="16"/>
          <c:tx>
            <c:strRef>
              <c:f>'Quadro 8'!$S$4:$T$4</c:f>
              <c:strCache>
                <c:ptCount val="1"/>
                <c:pt idx="0">
                  <c:v>Faro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B1-486A-8089-1B627A62B93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8'!$T$6:$T$12</c:f>
              <c:numCache>
                <c:formatCode>#,##0</c:formatCode>
                <c:ptCount val="7"/>
                <c:pt idx="0">
                  <c:v>58.576051779935277</c:v>
                </c:pt>
                <c:pt idx="1">
                  <c:v>66.115702479338836</c:v>
                </c:pt>
                <c:pt idx="2">
                  <c:v>52.857142857142854</c:v>
                </c:pt>
                <c:pt idx="3">
                  <c:v>76.470588235294116</c:v>
                </c:pt>
                <c:pt idx="4">
                  <c:v>55.882352941176471</c:v>
                </c:pt>
                <c:pt idx="5">
                  <c:v>0</c:v>
                </c:pt>
                <c:pt idx="6">
                  <c:v>47.761194029850749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CF0C-4F4F-AC50-D8FAF0860D9B}"/>
            </c:ext>
          </c:extLst>
        </c:ser>
        <c:ser>
          <c:idx val="18"/>
          <c:order val="18"/>
          <c:tx>
            <c:strRef>
              <c:f>'Quadro 8'!$U$4:$V$4</c:f>
              <c:strCache>
                <c:ptCount val="1"/>
                <c:pt idx="0">
                  <c:v>Guarda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8'!$V$6:$V$12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CF0C-4F4F-AC50-D8FAF0860D9B}"/>
            </c:ext>
          </c:extLst>
        </c:ser>
        <c:ser>
          <c:idx val="20"/>
          <c:order val="20"/>
          <c:tx>
            <c:strRef>
              <c:f>'Quadro 8'!$W$4:$X$4</c:f>
              <c:strCache>
                <c:ptCount val="1"/>
                <c:pt idx="0">
                  <c:v>Leiria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8'!$X$6:$X$12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0.82644628099173556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CF0C-4F4F-AC50-D8FAF0860D9B}"/>
            </c:ext>
          </c:extLst>
        </c:ser>
        <c:ser>
          <c:idx val="22"/>
          <c:order val="22"/>
          <c:tx>
            <c:strRef>
              <c:f>'Quadro 8'!$Y$4:$Z$4</c:f>
              <c:strCache>
                <c:ptCount val="1"/>
                <c:pt idx="0">
                  <c:v>Lisboa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B1-486A-8089-1B627A62B93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8'!$Z$6:$Z$12</c:f>
              <c:numCache>
                <c:formatCode>#,##0</c:formatCode>
                <c:ptCount val="7"/>
                <c:pt idx="0">
                  <c:v>11.326860841423947</c:v>
                </c:pt>
                <c:pt idx="1">
                  <c:v>10.743801652892563</c:v>
                </c:pt>
                <c:pt idx="2">
                  <c:v>18.571428571428573</c:v>
                </c:pt>
                <c:pt idx="3">
                  <c:v>5.882352941176471</c:v>
                </c:pt>
                <c:pt idx="4">
                  <c:v>17.647058823529413</c:v>
                </c:pt>
                <c:pt idx="5">
                  <c:v>0</c:v>
                </c:pt>
                <c:pt idx="6">
                  <c:v>2.9850746268656718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CF0C-4F4F-AC50-D8FAF0860D9B}"/>
            </c:ext>
          </c:extLst>
        </c:ser>
        <c:ser>
          <c:idx val="24"/>
          <c:order val="24"/>
          <c:tx>
            <c:strRef>
              <c:f>'Quadro 8'!$AA$4:$AB$4</c:f>
              <c:strCache>
                <c:ptCount val="1"/>
                <c:pt idx="0">
                  <c:v>Portalegre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8'!$AB$6:$AB$12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1.6528925619834711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CF0C-4F4F-AC50-D8FAF0860D9B}"/>
            </c:ext>
          </c:extLst>
        </c:ser>
        <c:ser>
          <c:idx val="26"/>
          <c:order val="26"/>
          <c:tx>
            <c:strRef>
              <c:f>'Quadro 8'!$AC$4:$AD$4</c:f>
              <c:strCache>
                <c:ptCount val="1"/>
                <c:pt idx="0">
                  <c:v>Porto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circle"/>
              <c:size val="5"/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8'!$AD$6:$AD$12</c:f>
              <c:numCache>
                <c:formatCode>#,##0</c:formatCode>
                <c:ptCount val="7"/>
                <c:pt idx="0">
                  <c:v>0.970873786407767</c:v>
                </c:pt>
                <c:pt idx="1">
                  <c:v>0.82644628099173556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1.4925373134328359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CF0C-4F4F-AC50-D8FAF0860D9B}"/>
            </c:ext>
          </c:extLst>
        </c:ser>
        <c:ser>
          <c:idx val="28"/>
          <c:order val="28"/>
          <c:tx>
            <c:strRef>
              <c:f>'Quadro 8'!$AE$4:$AF$4</c:f>
              <c:strCache>
                <c:ptCount val="1"/>
                <c:pt idx="0">
                  <c:v>Santarém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8'!$AF$6:$AF$12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</c:v>
                </c:pt>
                <c:pt idx="2">
                  <c:v>1.4285714285714286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CF0C-4F4F-AC50-D8FAF0860D9B}"/>
            </c:ext>
          </c:extLst>
        </c:ser>
        <c:ser>
          <c:idx val="30"/>
          <c:order val="30"/>
          <c:tx>
            <c:strRef>
              <c:f>'Quadro 8'!$AG$4:$AH$4</c:f>
              <c:strCache>
                <c:ptCount val="1"/>
                <c:pt idx="0">
                  <c:v>Setúbal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8'!$AH$6:$AH$12</c:f>
              <c:numCache>
                <c:formatCode>#,##0</c:formatCode>
                <c:ptCount val="7"/>
                <c:pt idx="0">
                  <c:v>1.941747572815534</c:v>
                </c:pt>
                <c:pt idx="1">
                  <c:v>1.6528925619834711</c:v>
                </c:pt>
                <c:pt idx="2">
                  <c:v>2.8571428571428572</c:v>
                </c:pt>
                <c:pt idx="3">
                  <c:v>5.882352941176471</c:v>
                </c:pt>
                <c:pt idx="4">
                  <c:v>2.9411764705882355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CF0C-4F4F-AC50-D8FAF0860D9B}"/>
            </c:ext>
          </c:extLst>
        </c:ser>
        <c:ser>
          <c:idx val="32"/>
          <c:order val="32"/>
          <c:tx>
            <c:strRef>
              <c:f>'Quadro 8'!$AI$4:$AJ$4</c:f>
              <c:strCache>
                <c:ptCount val="1"/>
                <c:pt idx="0">
                  <c:v>Viana do Castelo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circle"/>
              <c:size val="5"/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8'!$AJ$6:$AJ$12</c:f>
              <c:numCache>
                <c:formatCode>#,##0</c:formatCode>
                <c:ptCount val="7"/>
                <c:pt idx="0">
                  <c:v>0.32362459546925565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1.4925373134328359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CF0C-4F4F-AC50-D8FAF0860D9B}"/>
            </c:ext>
          </c:extLst>
        </c:ser>
        <c:ser>
          <c:idx val="34"/>
          <c:order val="34"/>
          <c:tx>
            <c:strRef>
              <c:f>'Quadro 8'!$AK$4:$AL$4</c:f>
              <c:strCache>
                <c:ptCount val="1"/>
                <c:pt idx="0">
                  <c:v>Vila Real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8'!$AL$6:$AL$12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CF0C-4F4F-AC50-D8FAF0860D9B}"/>
            </c:ext>
          </c:extLst>
        </c:ser>
        <c:ser>
          <c:idx val="36"/>
          <c:order val="36"/>
          <c:tx>
            <c:strRef>
              <c:f>'Quadro 8'!$AM$4:$AN$4</c:f>
              <c:strCache>
                <c:ptCount val="1"/>
                <c:pt idx="0">
                  <c:v>Viseu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8'!$AN$6:$AN$12</c:f>
              <c:numCache>
                <c:formatCode>#,##0</c:formatCode>
                <c:ptCount val="7"/>
                <c:pt idx="0">
                  <c:v>0.6472491909385113</c:v>
                </c:pt>
                <c:pt idx="1">
                  <c:v>0</c:v>
                </c:pt>
                <c:pt idx="2">
                  <c:v>2.8571428571428572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CF0C-4F4F-AC50-D8FAF0860D9B}"/>
            </c:ext>
          </c:extLst>
        </c:ser>
        <c:ser>
          <c:idx val="38"/>
          <c:order val="38"/>
          <c:tx>
            <c:strRef>
              <c:f>'Quadro 8'!$AO$4:$AP$4</c:f>
              <c:strCache>
                <c:ptCount val="1"/>
                <c:pt idx="0">
                  <c:v>Sem informação (salvo nativos de Espanha)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1-486A-8089-1B627A62B93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8'!$AP$6:$AP$12</c:f>
              <c:numCache>
                <c:formatCode>#,##0</c:formatCode>
                <c:ptCount val="7"/>
                <c:pt idx="0">
                  <c:v>18.446601941747574</c:v>
                </c:pt>
                <c:pt idx="1">
                  <c:v>8.2644628099173545</c:v>
                </c:pt>
                <c:pt idx="2">
                  <c:v>11.428571428571429</c:v>
                </c:pt>
                <c:pt idx="3">
                  <c:v>11.764705882352942</c:v>
                </c:pt>
                <c:pt idx="4">
                  <c:v>20.588235294117649</c:v>
                </c:pt>
                <c:pt idx="5">
                  <c:v>0</c:v>
                </c:pt>
                <c:pt idx="6">
                  <c:v>44.776119402985074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26-42E7-AC53-4084FE7963AF}"/>
            </c:ext>
          </c:extLst>
        </c:ser>
        <c:ser>
          <c:idx val="40"/>
          <c:order val="40"/>
          <c:tx>
            <c:strRef>
              <c:f>'Quadro 8'!$AQ$4:$AR$4</c:f>
              <c:strCache>
                <c:ptCount val="1"/>
                <c:pt idx="0">
                  <c:v>Sem informação (nativos de Espanha)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B1-486A-8089-1B627A62B931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BB1-486A-8089-1B627A62B931}"/>
              </c:ext>
            </c:extLst>
          </c:dPt>
          <c:cat>
            <c:strRef>
              <c:f>'Quadro 8'!$B$6:$B$12</c:f>
              <c:strCache>
                <c:ptCount val="7"/>
                <c:pt idx="0">
                  <c:v>Total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</c:strCache>
            </c:strRef>
          </c:cat>
          <c:val>
            <c:numRef>
              <c:f>'Quadro 8'!$AR$6:$AR$12</c:f>
              <c:numCache>
                <c:formatCode>#,##0</c:formatCode>
                <c:ptCount val="7"/>
                <c:pt idx="0">
                  <c:v>3.2362459546925568</c:v>
                </c:pt>
                <c:pt idx="1">
                  <c:v>4.1322314049586772</c:v>
                </c:pt>
                <c:pt idx="2">
                  <c:v>4.2857142857142856</c:v>
                </c:pt>
                <c:pt idx="3">
                  <c:v>0</c:v>
                </c:pt>
                <c:pt idx="4">
                  <c:v>2.9411764705882355</c:v>
                </c:pt>
                <c:pt idx="5">
                  <c:v>0</c:v>
                </c:pt>
                <c:pt idx="6">
                  <c:v>1.4925373134328359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026-42E7-AC53-4084FE79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309448"/>
        <c:axId val="784308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8'!$B$3:$B$5</c15:sqref>
                        </c15:formulaRef>
                      </c:ext>
                    </c:extLst>
                    <c:strCache>
                      <c:ptCount val="3"/>
                      <c:pt idx="0">
                        <c:v>Ano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F0C-4F4F-AC50-D8FAF0860D9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8'!$E$3:$E$5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Aveiro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8'!$E$6:$E$12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F0C-4F4F-AC50-D8FAF0860D9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8'!$G$3:$G$5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Beja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8'!$G$6:$G$12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6</c:v>
                      </c:pt>
                      <c:pt idx="1">
                        <c:v>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F0C-4F4F-AC50-D8FAF0860D9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8'!$I$3:$I$5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Braga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8'!$I$6:$I$12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F0C-4F4F-AC50-D8FAF0860D9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8'!$K$3:$K$5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Bragança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8'!$K$6:$K$12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CF0C-4F4F-AC50-D8FAF0860D9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8'!$M$3:$M$5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Castelo Branco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8'!$M$6:$M$12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CF0C-4F4F-AC50-D8FAF0860D9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8'!$O$3:$O$5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Coimbra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8'!$O$6:$O$12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F0C-4F4F-AC50-D8FAF0860D9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8'!$Q$3:$Q$5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Évora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8'!$Q$6:$Q$12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F0C-4F4F-AC50-D8FAF0860D9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8'!$S$3:$S$5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Faro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8'!$S$6:$S$12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181</c:v>
                      </c:pt>
                      <c:pt idx="1">
                        <c:v>80</c:v>
                      </c:pt>
                      <c:pt idx="2">
                        <c:v>37</c:v>
                      </c:pt>
                      <c:pt idx="3">
                        <c:v>13</c:v>
                      </c:pt>
                      <c:pt idx="4">
                        <c:v>19</c:v>
                      </c:pt>
                      <c:pt idx="5">
                        <c:v>0</c:v>
                      </c:pt>
                      <c:pt idx="6">
                        <c:v>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CF0C-4F4F-AC50-D8FAF0860D9B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8'!$U$3:$U$5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Guarda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8'!$U$6:$U$12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CF0C-4F4F-AC50-D8FAF0860D9B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8'!$W$3:$W$5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Leiria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8'!$W$6:$W$12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CF0C-4F4F-AC50-D8FAF0860D9B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8'!$Y$3:$Y$5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Lisboa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8'!$Y$6:$Y$12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35</c:v>
                      </c:pt>
                      <c:pt idx="1">
                        <c:v>13</c:v>
                      </c:pt>
                      <c:pt idx="2">
                        <c:v>13</c:v>
                      </c:pt>
                      <c:pt idx="3">
                        <c:v>1</c:v>
                      </c:pt>
                      <c:pt idx="4">
                        <c:v>6</c:v>
                      </c:pt>
                      <c:pt idx="5">
                        <c:v>0</c:v>
                      </c:pt>
                      <c:pt idx="6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CF0C-4F4F-AC50-D8FAF0860D9B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8'!$AA$3:$AA$5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Portalegre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8'!$AA$6:$AA$12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F0C-4F4F-AC50-D8FAF0860D9B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8'!$AC$3:$AC$5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Porto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8'!$AC$6:$AC$12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3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CF0C-4F4F-AC50-D8FAF0860D9B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8'!$AE$3:$AE$5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Santarém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8'!$AE$6:$AE$12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CF0C-4F4F-AC50-D8FAF0860D9B}"/>
                  </c:ext>
                </c:extLst>
              </c15:ser>
            </c15:filteredLineSeries>
            <c15:filteredLine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8'!$AG$3:$AG$5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Setúbal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8'!$AG$6:$AG$12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6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CF0C-4F4F-AC50-D8FAF0860D9B}"/>
                  </c:ext>
                </c:extLst>
              </c15:ser>
            </c15:filteredLineSeries>
            <c15:filteredLine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8'!$AI$3:$AI$5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Viana do Castelo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8'!$AI$6:$AI$12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CF0C-4F4F-AC50-D8FAF0860D9B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8'!$AK$3:$AK$5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Vila Real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8'!$AK$6:$AK$12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F0C-4F4F-AC50-D8FAF0860D9B}"/>
                  </c:ext>
                </c:extLst>
              </c15:ser>
            </c15:filteredLineSeries>
            <c15:filteredLine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8'!$AM$3:$AM$5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Viseu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8'!$AM$6:$AM$12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2</c:v>
                      </c:pt>
                      <c:pt idx="1">
                        <c:v>0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F0C-4F4F-AC50-D8FAF0860D9B}"/>
                  </c:ext>
                </c:extLst>
              </c15:ser>
            </c15:filteredLineSeries>
            <c15:filteredLine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8'!$AO$3:$AO$5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Sem informação (salvo nativos de Espanha)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8'!$AO$6:$AO$12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57</c:v>
                      </c:pt>
                      <c:pt idx="1">
                        <c:v>10</c:v>
                      </c:pt>
                      <c:pt idx="2">
                        <c:v>8</c:v>
                      </c:pt>
                      <c:pt idx="3">
                        <c:v>2</c:v>
                      </c:pt>
                      <c:pt idx="4">
                        <c:v>7</c:v>
                      </c:pt>
                      <c:pt idx="5">
                        <c:v>0</c:v>
                      </c:pt>
                      <c:pt idx="6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CF0C-4F4F-AC50-D8FAF0860D9B}"/>
                  </c:ext>
                </c:extLst>
              </c15:ser>
            </c15:filteredLineSeries>
            <c15:filteredLine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8'!$AQ$3:$AQ$5</c15:sqref>
                        </c15:formulaRef>
                      </c:ext>
                    </c:extLst>
                    <c:strCache>
                      <c:ptCount val="3"/>
                      <c:pt idx="0">
                        <c:v>Distrito de residência</c:v>
                      </c:pt>
                      <c:pt idx="1">
                        <c:v>Sem informação (nativos de Espanha)</c:v>
                      </c:pt>
                      <c:pt idx="2">
                        <c:v>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8'!$B$6:$B$12</c15:sqref>
                        </c15:formulaRef>
                      </c:ext>
                    </c:extLst>
                    <c:strCache>
                      <c:ptCount val="7"/>
                      <c:pt idx="0">
                        <c:v>Total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8'!$AQ$6:$AQ$12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 formatCode="#,##0">
                        <c:v>10</c:v>
                      </c:pt>
                      <c:pt idx="1">
                        <c:v>5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026-42E7-AC53-4084FE7963AF}"/>
                  </c:ext>
                </c:extLst>
              </c15:ser>
            </c15:filteredLineSeries>
          </c:ext>
        </c:extLst>
      </c:lineChart>
      <c:catAx>
        <c:axId val="78430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84308744"/>
        <c:crosses val="autoZero"/>
        <c:auto val="1"/>
        <c:lblAlgn val="ctr"/>
        <c:lblOffset val="100"/>
        <c:noMultiLvlLbl val="0"/>
      </c:catAx>
      <c:valAx>
        <c:axId val="7843087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8430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C4F518-B67C-4C18-8A5C-03767092D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73D718-B3BE-419F-8530-2E1D9F7F2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A6551-F36A-4A98-9A84-FD84C91D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31827BB-DA04-454C-85A5-D37998A0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0</xdr:col>
      <xdr:colOff>847724</xdr:colOff>
      <xdr:row>2</xdr:row>
      <xdr:rowOff>190499</xdr:rowOff>
    </xdr:from>
    <xdr:to>
      <xdr:col>6</xdr:col>
      <xdr:colOff>133349</xdr:colOff>
      <xdr:row>17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72C7F49-17DA-43B6-BDF6-A8C05DDE3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0</xdr:col>
      <xdr:colOff>847724</xdr:colOff>
      <xdr:row>3</xdr:row>
      <xdr:rowOff>0</xdr:rowOff>
    </xdr:from>
    <xdr:to>
      <xdr:col>6</xdr:col>
      <xdr:colOff>171449</xdr:colOff>
      <xdr:row>17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2E14B5-08B4-45F9-8475-E9E3B3795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0</xdr:col>
      <xdr:colOff>847724</xdr:colOff>
      <xdr:row>2</xdr:row>
      <xdr:rowOff>190499</xdr:rowOff>
    </xdr:from>
    <xdr:to>
      <xdr:col>6</xdr:col>
      <xdr:colOff>171449</xdr:colOff>
      <xdr:row>17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299E721-D08E-4808-B07B-E2E226D1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47625</xdr:colOff>
      <xdr:row>17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5FC25C7-B85B-4B9A-832C-A9BCC9C16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47625</xdr:colOff>
      <xdr:row>17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6220D95-FB85-4EE4-872E-55E8E8190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</xdr:rowOff>
    </xdr:from>
    <xdr:to>
      <xdr:col>8</xdr:col>
      <xdr:colOff>38100</xdr:colOff>
      <xdr:row>23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3F5C219-1817-4E68-9479-1ABBF7413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47625</xdr:colOff>
      <xdr:row>17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C00229C-D7BB-49DD-9D92-CD957B97F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47625</xdr:colOff>
      <xdr:row>17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DB817D3-42B8-4931-99F6-4D8DF42E4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190499</xdr:rowOff>
    </xdr:from>
    <xdr:to>
      <xdr:col>10</xdr:col>
      <xdr:colOff>390524</xdr:colOff>
      <xdr:row>30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0450E9-C70F-4206-B887-B687AC333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7</xdr:col>
      <xdr:colOff>333375</xdr:colOff>
      <xdr:row>21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D8B7D59-592C-49B1-B137-759B664BB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FD96698-B478-406F-ADD1-8C5BD98E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3174</xdr:colOff>
      <xdr:row>2</xdr:row>
      <xdr:rowOff>190499</xdr:rowOff>
    </xdr:from>
    <xdr:to>
      <xdr:col>7</xdr:col>
      <xdr:colOff>107949</xdr:colOff>
      <xdr:row>18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9FFC03B-44E8-4A4D-9991-B69D54A2C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</xdr:row>
      <xdr:rowOff>190499</xdr:rowOff>
    </xdr:from>
    <xdr:to>
      <xdr:col>7</xdr:col>
      <xdr:colOff>266700</xdr:colOff>
      <xdr:row>22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F7C102-E595-4B75-B78B-7FCAF2FC4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312F4-B576-4C8B-BE2D-5EF721AA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FF5F5B-C6D6-41E2-90BA-2D3A1B30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3D25E-5E37-4E53-8968-C498F23D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B82BC-1C4B-482A-809C-C548B4C0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86905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5B8EF-7383-46C4-AFB6-906F3C370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83730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B8435-B476-42C1-9F3A-D3849109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10259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observatorioemigracao.pt/np4/8713.html" TargetMode="External"/><Relationship Id="rId13" Type="http://schemas.openxmlformats.org/officeDocument/2006/relationships/hyperlink" Target="http://observatorioemigracao.pt/np4/8713.html" TargetMode="External"/><Relationship Id="rId18" Type="http://schemas.openxmlformats.org/officeDocument/2006/relationships/printerSettings" Target="../printerSettings/printerSettings10.bin"/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hyperlink" Target="http://observatorioemigracao.pt/np4/8713.html" TargetMode="External"/><Relationship Id="rId12" Type="http://schemas.openxmlformats.org/officeDocument/2006/relationships/hyperlink" Target="http://observatorioemigracao.pt/np4/8713.html" TargetMode="External"/><Relationship Id="rId17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9555.html" TargetMode="External"/><Relationship Id="rId16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hyperlink" Target="http://observatorioemigracao.pt/np4/8713.html" TargetMode="External"/><Relationship Id="rId11" Type="http://schemas.openxmlformats.org/officeDocument/2006/relationships/hyperlink" Target="http://observatorioemigracao.pt/np4/8713.html" TargetMode="External"/><Relationship Id="rId5" Type="http://schemas.openxmlformats.org/officeDocument/2006/relationships/hyperlink" Target="http://observatorioemigracao.pt/np4/8713.html" TargetMode="External"/><Relationship Id="rId15" Type="http://schemas.openxmlformats.org/officeDocument/2006/relationships/hyperlink" Target="http://observatorioemigracao.pt/np4/8713.html" TargetMode="External"/><Relationship Id="rId10" Type="http://schemas.openxmlformats.org/officeDocument/2006/relationships/hyperlink" Target="http://observatorioemigracao.pt/np4/8713.html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http://observatorioemigracao.pt/np4/8713.html" TargetMode="External"/><Relationship Id="rId9" Type="http://schemas.openxmlformats.org/officeDocument/2006/relationships/hyperlink" Target="http://observatorioemigracao.pt/np4/8713.html" TargetMode="External"/><Relationship Id="rId14" Type="http://schemas.openxmlformats.org/officeDocument/2006/relationships/hyperlink" Target="http://observatorioemigracao.pt/np4/8713.htm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observatorioemigracao.pt/np4/8713.html" TargetMode="External"/><Relationship Id="rId13" Type="http://schemas.openxmlformats.org/officeDocument/2006/relationships/hyperlink" Target="http://observatorioemigracao.pt/np4/8713.html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hyperlink" Target="http://observatorioemigracao.pt/np4/8713.html" TargetMode="External"/><Relationship Id="rId12" Type="http://schemas.openxmlformats.org/officeDocument/2006/relationships/hyperlink" Target="http://observatorioemigracao.pt/np4/8713.html" TargetMode="External"/><Relationship Id="rId17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9555.html" TargetMode="External"/><Relationship Id="rId16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hyperlink" Target="http://observatorioemigracao.pt/np4/8713.html" TargetMode="External"/><Relationship Id="rId11" Type="http://schemas.openxmlformats.org/officeDocument/2006/relationships/hyperlink" Target="http://observatorioemigracao.pt/np4/8713.html" TargetMode="External"/><Relationship Id="rId5" Type="http://schemas.openxmlformats.org/officeDocument/2006/relationships/hyperlink" Target="http://observatorioemigracao.pt/np4/8713.html" TargetMode="External"/><Relationship Id="rId15" Type="http://schemas.openxmlformats.org/officeDocument/2006/relationships/hyperlink" Target="http://observatorioemigracao.pt/np4/8713.html" TargetMode="External"/><Relationship Id="rId10" Type="http://schemas.openxmlformats.org/officeDocument/2006/relationships/hyperlink" Target="http://observatorioemigracao.pt/np4/8713.html" TargetMode="External"/><Relationship Id="rId19" Type="http://schemas.openxmlformats.org/officeDocument/2006/relationships/drawing" Target="../drawings/drawing11.xml"/><Relationship Id="rId4" Type="http://schemas.openxmlformats.org/officeDocument/2006/relationships/hyperlink" Target="http://observatorioemigracao.pt/np4/8713.html" TargetMode="External"/><Relationship Id="rId9" Type="http://schemas.openxmlformats.org/officeDocument/2006/relationships/hyperlink" Target="http://observatorioemigracao.pt/np4/8713.html" TargetMode="External"/><Relationship Id="rId14" Type="http://schemas.openxmlformats.org/officeDocument/2006/relationships/hyperlink" Target="http://observatorioemigracao.pt/np4/8713.htm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observatorioemigracao.pt/np4/10259.html" TargetMode="External"/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hyperlink" Target="http://observatorioemigracao.pt/np4/8713.html" TargetMode="External"/><Relationship Id="rId2" Type="http://schemas.openxmlformats.org/officeDocument/2006/relationships/hyperlink" Target="http://observatorioemigracao.pt/np4/9555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hyperlink" Target="http://observatorioemigracao.pt/np4/8713.html" TargetMode="External"/><Relationship Id="rId5" Type="http://schemas.openxmlformats.org/officeDocument/2006/relationships/hyperlink" Target="http://observatorioemigracao.pt/np4/8713.html" TargetMode="External"/><Relationship Id="rId10" Type="http://schemas.openxmlformats.org/officeDocument/2006/relationships/drawing" Target="../drawings/drawing12.xml"/><Relationship Id="rId4" Type="http://schemas.openxmlformats.org/officeDocument/2006/relationships/hyperlink" Target="http://observatorioemigracao.pt/np4/8713.html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9555.html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observatorioemigracao.pt/np4/10259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observatorioemigracao.pt/np4/10259.html" TargetMode="External"/><Relationship Id="rId1" Type="http://schemas.openxmlformats.org/officeDocument/2006/relationships/hyperlink" Target="http://observatorioemigracao.pt/np4/10259.html" TargetMode="External"/><Relationship Id="rId4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9555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9555.html" TargetMode="External"/><Relationship Id="rId1" Type="http://schemas.openxmlformats.org/officeDocument/2006/relationships/hyperlink" Target="http://observatorioemigracao.pt/np4/8713.html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13.html" TargetMode="External"/><Relationship Id="rId2" Type="http://schemas.openxmlformats.org/officeDocument/2006/relationships/hyperlink" Target="http://observatorioemigracao.pt/np4/9555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observatorioemigracao.pt/np4/10259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9555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hyperlink" Target="http://observatorioemigracao.pt/np4/8713.html" TargetMode="External"/><Relationship Id="rId5" Type="http://schemas.openxmlformats.org/officeDocument/2006/relationships/hyperlink" Target="http://observatorioemigracao.pt/np4/8713.html" TargetMode="External"/><Relationship Id="rId4" Type="http://schemas.openxmlformats.org/officeDocument/2006/relationships/hyperlink" Target="http://observatorioemigracao.pt/np4/8713.html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://observatorioemigracao.pt/np4/9555.html" TargetMode="Externa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://observatorioemigracao.pt/np4/10259.html" TargetMode="External"/><Relationship Id="rId4" Type="http://schemas.openxmlformats.org/officeDocument/2006/relationships/hyperlink" Target="http://observatorioemigracao.pt/np4/871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9.html" TargetMode="External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9555.html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observatorioemigracao.pt/np4/8713.html" TargetMode="External"/><Relationship Id="rId13" Type="http://schemas.openxmlformats.org/officeDocument/2006/relationships/hyperlink" Target="http://observatorioemigracao.pt/np4/8713.html" TargetMode="External"/><Relationship Id="rId18" Type="http://schemas.openxmlformats.org/officeDocument/2006/relationships/hyperlink" Target="http://observatorioemigracao.pt/np4/10259.html" TargetMode="External"/><Relationship Id="rId3" Type="http://schemas.openxmlformats.org/officeDocument/2006/relationships/hyperlink" Target="http://observatorioemigracao.pt/np4/8713.html" TargetMode="External"/><Relationship Id="rId7" Type="http://schemas.openxmlformats.org/officeDocument/2006/relationships/hyperlink" Target="http://observatorioemigracao.pt/np4/8713.html" TargetMode="External"/><Relationship Id="rId12" Type="http://schemas.openxmlformats.org/officeDocument/2006/relationships/hyperlink" Target="http://observatorioemigracao.pt/np4/8713.html" TargetMode="External"/><Relationship Id="rId17" Type="http://schemas.openxmlformats.org/officeDocument/2006/relationships/hyperlink" Target="http://observatorioemigracao.pt/np4/8713.html" TargetMode="External"/><Relationship Id="rId2" Type="http://schemas.openxmlformats.org/officeDocument/2006/relationships/hyperlink" Target="http://observatorioemigracao.pt/np4/9555.html" TargetMode="External"/><Relationship Id="rId16" Type="http://schemas.openxmlformats.org/officeDocument/2006/relationships/hyperlink" Target="http://observatorioemigracao.pt/np4/8713.html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://observatorioemigracao.pt/np4/8713.html" TargetMode="External"/><Relationship Id="rId6" Type="http://schemas.openxmlformats.org/officeDocument/2006/relationships/hyperlink" Target="http://observatorioemigracao.pt/np4/8713.html" TargetMode="External"/><Relationship Id="rId11" Type="http://schemas.openxmlformats.org/officeDocument/2006/relationships/hyperlink" Target="http://observatorioemigracao.pt/np4/8713.html" TargetMode="External"/><Relationship Id="rId5" Type="http://schemas.openxmlformats.org/officeDocument/2006/relationships/hyperlink" Target="http://observatorioemigracao.pt/np4/8713.html" TargetMode="External"/><Relationship Id="rId15" Type="http://schemas.openxmlformats.org/officeDocument/2006/relationships/hyperlink" Target="http://observatorioemigracao.pt/np4/8713.html" TargetMode="External"/><Relationship Id="rId10" Type="http://schemas.openxmlformats.org/officeDocument/2006/relationships/hyperlink" Target="http://observatorioemigracao.pt/np4/8713.html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://observatorioemigracao.pt/np4/8713.html" TargetMode="External"/><Relationship Id="rId9" Type="http://schemas.openxmlformats.org/officeDocument/2006/relationships/hyperlink" Target="http://observatorioemigracao.pt/np4/8713.html" TargetMode="External"/><Relationship Id="rId14" Type="http://schemas.openxmlformats.org/officeDocument/2006/relationships/hyperlink" Target="http://observatorioemigracao.pt/np4/871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showGridLines="0" tabSelected="1" zoomScaleNormal="100" workbookViewId="0">
      <selection activeCell="D19" sqref="D19"/>
    </sheetView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35.33203125" style="2" customWidth="1"/>
    <col min="4" max="4" width="98.6640625" style="2" customWidth="1"/>
    <col min="5" max="5" width="101.33203125" style="2" customWidth="1"/>
    <col min="6" max="7" width="12.83203125" style="2" customWidth="1"/>
    <col min="8" max="16384" width="12.83203125" style="2"/>
  </cols>
  <sheetData>
    <row r="1" spans="1:11" ht="30" customHeight="1" x14ac:dyDescent="0.2">
      <c r="A1" s="3"/>
      <c r="B1" s="4"/>
      <c r="C1" s="5"/>
      <c r="D1" s="5"/>
      <c r="E1" s="6"/>
      <c r="F1"/>
    </row>
    <row r="2" spans="1:11" customFormat="1" ht="30" customHeight="1" x14ac:dyDescent="0.2">
      <c r="B2" s="300" t="s">
        <v>139</v>
      </c>
      <c r="C2" s="301"/>
      <c r="D2" s="301"/>
      <c r="E2" s="302"/>
    </row>
    <row r="3" spans="1:11" customFormat="1" ht="15" customHeight="1" x14ac:dyDescent="0.2">
      <c r="B3" s="303"/>
      <c r="C3" s="304"/>
      <c r="D3" s="304"/>
      <c r="E3" s="2"/>
      <c r="F3" s="2"/>
      <c r="G3" s="2"/>
      <c r="H3" s="2"/>
      <c r="I3" s="2"/>
    </row>
    <row r="4" spans="1:11" customFormat="1" ht="15" customHeight="1" x14ac:dyDescent="0.2">
      <c r="B4" s="299" t="str">
        <f>'Quadro 1'!B2</f>
        <v>Quadro 1  Entradas de portugueses em Marrocos, por ano de chegada, 1931-1936</v>
      </c>
      <c r="C4" s="305"/>
      <c r="D4" s="422" t="str">
        <f>'Gráfico 1'!B2</f>
        <v>Gráfico 1  Registos de portugueses em Marrocos, 1931-1936</v>
      </c>
      <c r="E4" s="103"/>
      <c r="F4" s="104"/>
      <c r="G4" s="104"/>
      <c r="H4" s="104"/>
      <c r="I4" s="104"/>
      <c r="J4" s="105"/>
      <c r="K4" s="105"/>
    </row>
    <row r="5" spans="1:11" customFormat="1" ht="15" customHeight="1" x14ac:dyDescent="0.2">
      <c r="B5" s="299" t="str">
        <f>'Quadro 2'!B2</f>
        <v>Quadro 2  Emigrantes portugueses em Marrocos, por sexo, 1931-1936</v>
      </c>
      <c r="C5" s="299"/>
      <c r="D5" s="32" t="str">
        <f>'Gráfico 2'!B2</f>
        <v>Gráfico 2  Registos de portugueses em Marrocos, por ano de chegada em Marrocos, 1931-1936</v>
      </c>
      <c r="E5" s="103"/>
      <c r="F5" s="106"/>
      <c r="G5" s="107"/>
      <c r="H5" s="306"/>
      <c r="I5" s="307"/>
      <c r="J5" s="105"/>
      <c r="K5" s="105"/>
    </row>
    <row r="6" spans="1:11" customFormat="1" ht="15" customHeight="1" x14ac:dyDescent="0.2">
      <c r="B6" s="299" t="str">
        <f>'Quadro 3'!B2</f>
        <v>Quadro 3  Emigrantes portugueses em Marrocos, por grupo etário, 1931-1936</v>
      </c>
      <c r="C6" s="299"/>
      <c r="D6" s="32" t="str">
        <f>'Gráfico 3'!B2</f>
        <v>Gráfico 3  Entradas de portugueses em Marrocos, por sexo, 1931-1936</v>
      </c>
      <c r="E6" s="27"/>
      <c r="F6" s="27"/>
      <c r="G6" s="31"/>
      <c r="H6" s="308"/>
      <c r="I6" s="309"/>
    </row>
    <row r="7" spans="1:11" customFormat="1" ht="15" customHeight="1" x14ac:dyDescent="0.2">
      <c r="B7" s="299" t="str">
        <f>'Quadro 4'!B2</f>
        <v>Quadro 4  Emigrantes portugueses em Marrocos, por estado civil, 1931-1936</v>
      </c>
      <c r="C7" s="299"/>
      <c r="D7" s="32" t="str">
        <f>'Gráfico 4'!B2</f>
        <v>Gráfico 4  Entradas de portugueses em Marrocos, por grupo etário, 1931-1936</v>
      </c>
      <c r="E7" s="299"/>
      <c r="F7" s="299"/>
      <c r="G7" s="19"/>
      <c r="H7" s="308"/>
      <c r="I7" s="309"/>
    </row>
    <row r="8" spans="1:11" customFormat="1" ht="15" customHeight="1" x14ac:dyDescent="0.2">
      <c r="B8" s="312" t="str">
        <f>'Quadro 5'!B2</f>
        <v>Quadro 5  Emigrantes portugueses em Marrocos, por profissão, 1931-1936</v>
      </c>
      <c r="C8" s="312"/>
      <c r="D8" s="32" t="str">
        <f>'Gráfico 5'!B2</f>
        <v>Gráfico 5  Entradas de portugueses em Marrocos, por estado civil, 1931-1936</v>
      </c>
      <c r="E8" s="312"/>
      <c r="F8" s="312"/>
      <c r="G8" s="19"/>
      <c r="H8" s="32"/>
      <c r="I8" s="31"/>
    </row>
    <row r="9" spans="1:11" customFormat="1" ht="15" customHeight="1" x14ac:dyDescent="0.2">
      <c r="B9" s="299" t="str">
        <f>'Quadro 6'!B2</f>
        <v>Quadro 6  Emigrantes portugueses em Marrocos, por alfabetização e por sexo, 1931-1936</v>
      </c>
      <c r="C9" s="299"/>
      <c r="D9" s="32" t="str">
        <f>'Gráfico 6'!B2</f>
        <v>Gráfico 6  Entradas de portugueses em Marrocos, por profissão, 1931-1936</v>
      </c>
      <c r="E9" s="299"/>
      <c r="F9" s="299"/>
      <c r="G9" s="19"/>
      <c r="H9" s="32"/>
      <c r="I9" s="31"/>
    </row>
    <row r="10" spans="1:11" customFormat="1" ht="15" customHeight="1" x14ac:dyDescent="0.2">
      <c r="B10" s="299" t="str">
        <f>'Quadro 7'!B2</f>
        <v>Quadro 7  Acompanhantes do emigrante registado em Marrocos, por sexo do registado, 1931-1936</v>
      </c>
      <c r="C10" s="299"/>
      <c r="D10" s="32" t="str">
        <f>'Gráfico 7'!B2</f>
        <v>Gráfico 7  Entradas de portugueses em Marrocos, por alfabetização e por sexo, 1931-1936</v>
      </c>
      <c r="E10" s="299"/>
      <c r="F10" s="299"/>
      <c r="G10" s="19"/>
      <c r="H10" s="32"/>
      <c r="I10" s="31"/>
    </row>
    <row r="11" spans="1:11" customFormat="1" ht="15" customHeight="1" x14ac:dyDescent="0.2">
      <c r="B11" s="299" t="str">
        <f>'Quadro 8'!B2</f>
        <v>Quadro 8  Emigrantes portugueses em Marrocos, por distrito da última residência em Portugal, 1931-1936</v>
      </c>
      <c r="C11" s="299"/>
      <c r="D11" s="32" t="str">
        <f>'Gráfico 8'!B2</f>
        <v>Gráfico 8  Acompanhantes do emigrante registado em Marrocos, 1931-1936</v>
      </c>
      <c r="E11" s="299"/>
      <c r="F11" s="299"/>
      <c r="G11" s="19"/>
      <c r="H11" s="32"/>
      <c r="I11" s="31"/>
    </row>
    <row r="12" spans="1:11" customFormat="1" ht="15" customHeight="1" x14ac:dyDescent="0.2">
      <c r="B12" s="299" t="str">
        <f>'Quadro 9'!B2</f>
        <v>Quadro 9  Emigrantes portugueses em Marrocos, por distrito e pais de proveniência, 1931-1936</v>
      </c>
      <c r="C12" s="299"/>
      <c r="D12" s="32" t="str">
        <f>'Gráfico 9'!B2</f>
        <v>Gráfico 9  Entradas de portugueses em Marrocos, por distrito da última residência em Portugal, 1931-1936</v>
      </c>
      <c r="E12" s="299"/>
      <c r="F12" s="299"/>
      <c r="G12" s="19"/>
      <c r="H12" s="32"/>
      <c r="I12" s="31"/>
    </row>
    <row r="13" spans="1:11" customFormat="1" ht="15" customHeight="1" x14ac:dyDescent="0.2">
      <c r="B13" s="299" t="str">
        <f>'Quadro 10'!B2</f>
        <v>Quadro 10  Emigrantes portugueses em Marrocos, por rota migratória, 1931-1936</v>
      </c>
      <c r="C13" s="299"/>
      <c r="D13" s="32" t="str">
        <f>'Gráfico 10'!B2</f>
        <v>Gráfico 10  Emigrantes portugueses em Marrocos, por país de proveniência, 1931-1936</v>
      </c>
      <c r="E13" s="27"/>
      <c r="F13" s="27"/>
      <c r="G13" s="19"/>
      <c r="H13" s="32"/>
      <c r="I13" s="31"/>
    </row>
    <row r="14" spans="1:11" customFormat="1" ht="15" customHeight="1" x14ac:dyDescent="0.2">
      <c r="B14" s="299" t="str">
        <f>'Quadro 11 '!B2</f>
        <v>Quadro 11  Emigrantes portugueses em Marrocos por distrito de destino, 1931-1936</v>
      </c>
      <c r="C14" s="299"/>
      <c r="D14" s="32" t="str">
        <f>'Gráfico 11'!B2</f>
        <v>Gráfico 11  Emigrantes portugueses em Marrocos, por rota migratória, 1931-1936</v>
      </c>
      <c r="E14" s="299"/>
      <c r="F14" s="299"/>
      <c r="G14" s="19"/>
      <c r="H14" s="32"/>
      <c r="I14" s="31"/>
    </row>
    <row r="15" spans="1:11" ht="15" customHeight="1" x14ac:dyDescent="0.2">
      <c r="B15" s="27"/>
      <c r="C15" s="27"/>
      <c r="D15" s="32" t="str">
        <f>'Gráfico 12'!B2</f>
        <v>Gráfico 12  Entradas de portugueses em Marrocos, por distrito de destino, 1931-1936</v>
      </c>
      <c r="E15" s="20"/>
    </row>
    <row r="16" spans="1:11" customFormat="1" ht="30" customHeight="1" x14ac:dyDescent="0.2">
      <c r="B16" s="30" t="str">
        <f>Metainformação!B2</f>
        <v>Metainformação</v>
      </c>
      <c r="C16" s="30"/>
      <c r="D16" s="13"/>
      <c r="E16" s="11"/>
    </row>
    <row r="17" spans="1:5" customFormat="1" ht="15" customHeight="1" x14ac:dyDescent="0.2">
      <c r="A17" s="10" t="s">
        <v>4</v>
      </c>
      <c r="B17" s="26" t="str">
        <f>Metainformação!B9</f>
        <v>13 de maio de 2025</v>
      </c>
      <c r="C17" s="12"/>
      <c r="D17" s="22"/>
      <c r="E17" s="14"/>
    </row>
    <row r="18" spans="1:5" customFormat="1" ht="15" customHeight="1" x14ac:dyDescent="0.2">
      <c r="A18" s="9" t="s">
        <v>5</v>
      </c>
      <c r="B18" s="33" t="str">
        <f>Metainformação!B10</f>
        <v>http://observatorioemigracao.pt/np4/10259.html</v>
      </c>
      <c r="C18" s="22"/>
      <c r="D18" s="23"/>
      <c r="E18" s="14"/>
    </row>
    <row r="19" spans="1:5" customFormat="1" ht="30" customHeight="1" x14ac:dyDescent="0.2">
      <c r="B19" s="34"/>
      <c r="C19" s="35"/>
      <c r="D19" s="15"/>
      <c r="E19" s="14"/>
    </row>
    <row r="20" spans="1:5" customFormat="1" ht="90" customHeight="1" x14ac:dyDescent="0.2">
      <c r="B20" s="310" t="s">
        <v>8</v>
      </c>
      <c r="C20" s="311"/>
      <c r="D20" s="18"/>
      <c r="E20" s="18"/>
    </row>
    <row r="21" spans="1:5" customFormat="1" ht="15" customHeight="1" x14ac:dyDescent="0.2">
      <c r="B21" s="36"/>
      <c r="C21" s="37"/>
    </row>
    <row r="22" spans="1:5" customFormat="1" ht="15" customHeight="1" x14ac:dyDescent="0.2"/>
    <row r="23" spans="1:5" customFormat="1" ht="15" customHeight="1" x14ac:dyDescent="0.2"/>
    <row r="24" spans="1:5" customFormat="1" ht="15" customHeight="1" x14ac:dyDescent="0.2"/>
    <row r="25" spans="1:5" customFormat="1" ht="15" customHeight="1" x14ac:dyDescent="0.2"/>
    <row r="26" spans="1:5" customFormat="1" ht="15" customHeight="1" x14ac:dyDescent="0.2"/>
    <row r="27" spans="1:5" customFormat="1" ht="15" customHeight="1" x14ac:dyDescent="0.2"/>
    <row r="28" spans="1:5" customFormat="1" ht="15" customHeight="1" x14ac:dyDescent="0.2"/>
    <row r="29" spans="1:5" customFormat="1" ht="15" customHeight="1" x14ac:dyDescent="0.2"/>
    <row r="30" spans="1:5" customFormat="1" ht="15" customHeight="1" x14ac:dyDescent="0.2"/>
    <row r="31" spans="1:5" customFormat="1" ht="15" customHeight="1" x14ac:dyDescent="0.2"/>
    <row r="32" spans="1:5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/>
    <row r="104" spans="1:1" customFormat="1" ht="15" customHeight="1" x14ac:dyDescent="0.2"/>
    <row r="105" spans="1:1" customFormat="1" ht="15" customHeight="1" x14ac:dyDescent="0.2"/>
    <row r="106" spans="1:1" customFormat="1" ht="15" customHeight="1" x14ac:dyDescent="0.2"/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3" customFormat="1" ht="15" customHeight="1" x14ac:dyDescent="0.2">
      <c r="A113" s="2"/>
    </row>
    <row r="114" spans="1:3" customFormat="1" ht="15" customHeight="1" x14ac:dyDescent="0.2">
      <c r="A114" s="2"/>
    </row>
    <row r="115" spans="1:3" customFormat="1" ht="15" customHeight="1" x14ac:dyDescent="0.2">
      <c r="A115" s="2"/>
    </row>
    <row r="116" spans="1:3" customFormat="1" ht="15" customHeight="1" x14ac:dyDescent="0.2">
      <c r="A116" s="2"/>
    </row>
    <row r="117" spans="1:3" customFormat="1" ht="15" customHeight="1" x14ac:dyDescent="0.2">
      <c r="A117" s="2"/>
    </row>
    <row r="118" spans="1:3" customFormat="1" ht="15" customHeight="1" x14ac:dyDescent="0.2">
      <c r="A118" s="2"/>
    </row>
    <row r="119" spans="1:3" customFormat="1" ht="15" customHeight="1" x14ac:dyDescent="0.2">
      <c r="A119" s="2"/>
    </row>
    <row r="120" spans="1:3" customFormat="1" ht="15" customHeight="1" x14ac:dyDescent="0.2">
      <c r="A120" s="2"/>
    </row>
    <row r="121" spans="1:3" customFormat="1" ht="15" customHeight="1" x14ac:dyDescent="0.2">
      <c r="A121" s="2"/>
    </row>
    <row r="122" spans="1:3" customFormat="1" ht="15" customHeight="1" x14ac:dyDescent="0.2">
      <c r="A122" s="2"/>
    </row>
    <row r="123" spans="1:3" customFormat="1" ht="15" customHeight="1" x14ac:dyDescent="0.2">
      <c r="A123" s="2"/>
    </row>
    <row r="124" spans="1:3" ht="15" customHeight="1" x14ac:dyDescent="0.2">
      <c r="B124"/>
      <c r="C124"/>
    </row>
  </sheetData>
  <mergeCells count="24">
    <mergeCell ref="H5:I5"/>
    <mergeCell ref="H6:I6"/>
    <mergeCell ref="E7:F7"/>
    <mergeCell ref="B20:C20"/>
    <mergeCell ref="B6:C6"/>
    <mergeCell ref="B7:C7"/>
    <mergeCell ref="B8:C8"/>
    <mergeCell ref="B9:C9"/>
    <mergeCell ref="B10:C10"/>
    <mergeCell ref="B11:C11"/>
    <mergeCell ref="B12:C12"/>
    <mergeCell ref="B14:C14"/>
    <mergeCell ref="E12:F12"/>
    <mergeCell ref="E14:F14"/>
    <mergeCell ref="H7:I7"/>
    <mergeCell ref="E8:F8"/>
    <mergeCell ref="E10:F10"/>
    <mergeCell ref="E11:F11"/>
    <mergeCell ref="B13:C13"/>
    <mergeCell ref="B2:E2"/>
    <mergeCell ref="B3:D3"/>
    <mergeCell ref="B4:C4"/>
    <mergeCell ref="B5:C5"/>
    <mergeCell ref="E9:F9"/>
  </mergeCells>
  <hyperlinks>
    <hyperlink ref="D5" location="'Gráfico 2'!A1" display="'Gráfico 2'!A1" xr:uid="{00000000-0004-0000-0000-000000000000}"/>
    <hyperlink ref="D7" location="'Gráfico 4'!A1" display="'Gráfico 4'!A1" xr:uid="{00000000-0004-0000-0000-000001000000}"/>
    <hyperlink ref="B15:C15" location="Metainformação!A1" display="Metainformação!A1" xr:uid="{00000000-0004-0000-0000-000002000000}"/>
    <hyperlink ref="B4:C4" location="'Quadro 1'!A1" display="'Quadro 1'!A1" xr:uid="{00000000-0004-0000-0000-000003000000}"/>
    <hyperlink ref="B18" r:id="rId1" display="http://observatorioemigracao.pt/np4/10259.html" xr:uid="{00000000-0004-0000-0000-000005000000}"/>
    <hyperlink ref="B18:C18" r:id="rId2" display="http://observatorioemigracao.pt/np4/8713.html" xr:uid="{00000000-0004-0000-0000-000006000000}"/>
    <hyperlink ref="D8" location="'Gráfico 5'!A1" display="'Gráfico 5'!A1" xr:uid="{00000000-0004-0000-0000-000007000000}"/>
    <hyperlink ref="D9" location="'Gráfico 6'!A1" display="'Gráfico 6'!A1" xr:uid="{00000000-0004-0000-0000-000008000000}"/>
    <hyperlink ref="D10" location="'Gráfico 7'!A1" display="'Gráfico 7'!A1" xr:uid="{00000000-0004-0000-0000-000009000000}"/>
    <hyperlink ref="D11" location="'Gráfico 8'!A1" display="'Gráfico 8'!A1" xr:uid="{00000000-0004-0000-0000-00000A000000}"/>
    <hyperlink ref="D12" location="'Gráfico 9'!A1" display="'Gráfico 9'!A1" xr:uid="{00000000-0004-0000-0000-00000B000000}"/>
    <hyperlink ref="D13" location="'Gráfico 10'!A1" display="'Gráfico 10'!A1" xr:uid="{00000000-0004-0000-0000-00000C000000}"/>
    <hyperlink ref="D15" location="'Gráfico 12'!A1" display="'Gráfico 12'!A1" xr:uid="{00000000-0004-0000-0000-00000D000000}"/>
    <hyperlink ref="D6" location="'Gráfico 3'!A1" display="'Gráfico 3'!A1" xr:uid="{00000000-0004-0000-0000-00000E000000}"/>
    <hyperlink ref="B14:C14" location="'Quadro 10'!A1" display="'Quadro 10'!A1" xr:uid="{00000000-0004-0000-0000-00000F000000}"/>
    <hyperlink ref="B12:C12" location="'Quadro 9'!A1" display="'Quadro 9'!A1" xr:uid="{00000000-0004-0000-0000-000010000000}"/>
    <hyperlink ref="B11:C11" location="'Quadro 8'!A1" display="'Quadro 8'!A1" xr:uid="{00000000-0004-0000-0000-000011000000}"/>
    <hyperlink ref="B10:C10" location="'Quadro 7'!A1" display="'Quadro 7'!A1" xr:uid="{00000000-0004-0000-0000-000012000000}"/>
    <hyperlink ref="B9:C9" location="'Quadro 6'!A1" display="'Quadro 6'!A1" xr:uid="{00000000-0004-0000-0000-000013000000}"/>
    <hyperlink ref="B8:C8" location="'Quadro 5'!A1" display="'Quadro 5'!A1" xr:uid="{00000000-0004-0000-0000-000014000000}"/>
    <hyperlink ref="B7:C7" location="'Quadro 4'!A1" display="'Quadro 4'!A1" xr:uid="{00000000-0004-0000-0000-000015000000}"/>
    <hyperlink ref="B6:C6" location="'Quadro 3'!A1" display="'Quadro 3'!A1" xr:uid="{00000000-0004-0000-0000-000016000000}"/>
    <hyperlink ref="B5:C5" location="'Quadro 2'!A1" display="'Quadro 2'!A1" xr:uid="{00000000-0004-0000-0000-000004000000}"/>
    <hyperlink ref="B13:C13" location="'Quadro 9'!A1" display="'Quadro 9'!A1" xr:uid="{06A13C68-6305-47E1-8EB6-BFA99AEA3158}"/>
    <hyperlink ref="D14" location="'Gráfico 11'!A1" display="'Gráfico 11'!A1" xr:uid="{D12495A8-88FE-4EE4-B729-4B6594CB0055}"/>
    <hyperlink ref="D4" location="'Gráfico 1'!A1" display="'Gráfico 1'!A1" xr:uid="{7BF2E958-75F8-4755-9D87-AF562CF99C6C}"/>
    <hyperlink ref="B16" location="Metainformação!A1" display="Metainformação!A1" xr:uid="{B93C98F8-220D-4F60-8F5D-601B15BE8F5E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83"/>
  <sheetViews>
    <sheetView showGridLines="0" topLeftCell="AN1" workbookViewId="0">
      <selection activeCell="AV13" sqref="AV13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5" width="28.83203125" style="1" hidden="1" customWidth="1"/>
    <col min="6" max="45" width="14.83203125" style="1" customWidth="1"/>
    <col min="46" max="46" width="16.33203125" style="1" bestFit="1" customWidth="1"/>
    <col min="47" max="47" width="16.33203125" style="1" customWidth="1"/>
    <col min="48" max="48" width="12.83203125" style="2"/>
    <col min="49" max="49" width="15.1640625" style="2" bestFit="1" customWidth="1"/>
    <col min="50" max="16384" width="12.83203125" style="2"/>
  </cols>
  <sheetData>
    <row r="1" spans="1:57" ht="30" customHeight="1" x14ac:dyDescent="0.2">
      <c r="A1" s="3"/>
      <c r="B1" s="4"/>
      <c r="C1" s="4"/>
      <c r="D1" s="4"/>
      <c r="E1" s="4"/>
      <c r="F1" s="7" t="s">
        <v>9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57" ht="45" customHeight="1" thickBot="1" x14ac:dyDescent="0.25">
      <c r="B2" s="402" t="s">
        <v>127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9"/>
      <c r="AW2" s="79"/>
      <c r="AX2" s="79"/>
      <c r="AY2" s="79"/>
      <c r="AZ2" s="79"/>
      <c r="BA2" s="79"/>
      <c r="BB2" s="79"/>
      <c r="BC2" s="79"/>
      <c r="BD2" s="79"/>
      <c r="BE2" s="79"/>
    </row>
    <row r="3" spans="1:57" customFormat="1" ht="30" customHeight="1" x14ac:dyDescent="0.2">
      <c r="B3" s="403" t="s">
        <v>1</v>
      </c>
      <c r="C3" s="359" t="s">
        <v>128</v>
      </c>
      <c r="D3" s="359"/>
      <c r="E3" s="359"/>
      <c r="F3" s="359"/>
      <c r="G3" s="359"/>
      <c r="H3" s="356"/>
      <c r="I3" s="356"/>
      <c r="J3" s="359"/>
      <c r="K3" s="359"/>
      <c r="L3" s="356"/>
      <c r="M3" s="356"/>
      <c r="N3" s="359"/>
      <c r="O3" s="359"/>
      <c r="P3" s="356"/>
      <c r="Q3" s="356"/>
      <c r="R3" s="359"/>
      <c r="S3" s="359"/>
      <c r="T3" s="356"/>
      <c r="U3" s="356"/>
      <c r="V3" s="359"/>
      <c r="W3" s="359"/>
      <c r="X3" s="356"/>
      <c r="Y3" s="356"/>
      <c r="Z3" s="359"/>
      <c r="AA3" s="359"/>
      <c r="AB3" s="356"/>
      <c r="AC3" s="356"/>
      <c r="AD3" s="359"/>
      <c r="AE3" s="359"/>
      <c r="AF3" s="356"/>
      <c r="AG3" s="356"/>
      <c r="AH3" s="359"/>
      <c r="AI3" s="359"/>
      <c r="AJ3" s="356"/>
      <c r="AK3" s="356"/>
      <c r="AL3" s="359"/>
      <c r="AM3" s="359"/>
      <c r="AN3" s="356"/>
      <c r="AO3" s="356"/>
      <c r="AP3" s="359"/>
      <c r="AQ3" s="359"/>
      <c r="AR3" s="356"/>
      <c r="AS3" s="356"/>
      <c r="AT3" s="359"/>
      <c r="AU3" s="404"/>
      <c r="AV3" s="406" t="s">
        <v>125</v>
      </c>
      <c r="AW3" s="407"/>
      <c r="AX3" s="407"/>
      <c r="AY3" s="407"/>
      <c r="AZ3" s="407"/>
      <c r="BA3" s="407"/>
      <c r="BB3" s="407"/>
      <c r="BC3" s="407"/>
      <c r="BD3" s="407"/>
      <c r="BE3" s="407"/>
    </row>
    <row r="4" spans="1:57" customFormat="1" ht="30" customHeight="1" x14ac:dyDescent="0.2">
      <c r="B4" s="332"/>
      <c r="C4" s="348" t="s">
        <v>0</v>
      </c>
      <c r="D4" s="348"/>
      <c r="E4" s="401"/>
      <c r="F4" s="358" t="s">
        <v>54</v>
      </c>
      <c r="G4" s="358"/>
      <c r="H4" s="360" t="s">
        <v>45</v>
      </c>
      <c r="I4" s="361"/>
      <c r="J4" s="358" t="s">
        <v>46</v>
      </c>
      <c r="K4" s="358"/>
      <c r="L4" s="350" t="s">
        <v>55</v>
      </c>
      <c r="M4" s="351"/>
      <c r="N4" s="358" t="s">
        <v>120</v>
      </c>
      <c r="O4" s="358"/>
      <c r="P4" s="350" t="s">
        <v>56</v>
      </c>
      <c r="Q4" s="351"/>
      <c r="R4" s="358" t="s">
        <v>47</v>
      </c>
      <c r="S4" s="358"/>
      <c r="T4" s="350" t="s">
        <v>57</v>
      </c>
      <c r="U4" s="351"/>
      <c r="V4" s="358" t="s">
        <v>49</v>
      </c>
      <c r="W4" s="358"/>
      <c r="X4" s="350" t="s">
        <v>58</v>
      </c>
      <c r="Y4" s="351"/>
      <c r="Z4" s="358" t="s">
        <v>69</v>
      </c>
      <c r="AA4" s="358"/>
      <c r="AB4" s="350" t="s">
        <v>59</v>
      </c>
      <c r="AC4" s="351"/>
      <c r="AD4" s="358" t="s">
        <v>60</v>
      </c>
      <c r="AE4" s="358"/>
      <c r="AF4" s="350" t="s">
        <v>119</v>
      </c>
      <c r="AG4" s="351"/>
      <c r="AH4" s="358" t="s">
        <v>71</v>
      </c>
      <c r="AI4" s="358"/>
      <c r="AJ4" s="350" t="s">
        <v>37</v>
      </c>
      <c r="AK4" s="351"/>
      <c r="AL4" s="358" t="s">
        <v>34</v>
      </c>
      <c r="AM4" s="358"/>
      <c r="AN4" s="350" t="s">
        <v>40</v>
      </c>
      <c r="AO4" s="351"/>
      <c r="AP4" s="358" t="s">
        <v>70</v>
      </c>
      <c r="AQ4" s="358"/>
      <c r="AR4" s="350" t="s">
        <v>61</v>
      </c>
      <c r="AS4" s="351"/>
      <c r="AT4" s="358" t="s">
        <v>121</v>
      </c>
      <c r="AU4" s="405"/>
      <c r="AV4" s="365" t="s">
        <v>63</v>
      </c>
      <c r="AW4" s="366"/>
      <c r="AX4" s="365" t="s">
        <v>65</v>
      </c>
      <c r="AY4" s="367"/>
      <c r="AZ4" s="366" t="s">
        <v>64</v>
      </c>
      <c r="BA4" s="366"/>
      <c r="BB4" s="350" t="s">
        <v>61</v>
      </c>
      <c r="BC4" s="351"/>
      <c r="BD4" s="373" t="s">
        <v>121</v>
      </c>
      <c r="BE4" s="373"/>
    </row>
    <row r="5" spans="1:57" customFormat="1" ht="30" customHeight="1" x14ac:dyDescent="0.2">
      <c r="B5" s="333"/>
      <c r="C5" s="74" t="s">
        <v>2</v>
      </c>
      <c r="D5" s="74" t="s">
        <v>78</v>
      </c>
      <c r="E5" s="76" t="s">
        <v>79</v>
      </c>
      <c r="F5" s="284" t="s">
        <v>2</v>
      </c>
      <c r="G5" s="144" t="s">
        <v>10</v>
      </c>
      <c r="H5" s="285" t="s">
        <v>2</v>
      </c>
      <c r="I5" s="286" t="s">
        <v>10</v>
      </c>
      <c r="J5" s="144" t="s">
        <v>2</v>
      </c>
      <c r="K5" s="144" t="s">
        <v>10</v>
      </c>
      <c r="L5" s="285" t="s">
        <v>2</v>
      </c>
      <c r="M5" s="286" t="s">
        <v>10</v>
      </c>
      <c r="N5" s="144" t="s">
        <v>2</v>
      </c>
      <c r="O5" s="144" t="s">
        <v>10</v>
      </c>
      <c r="P5" s="285" t="s">
        <v>2</v>
      </c>
      <c r="Q5" s="286" t="s">
        <v>10</v>
      </c>
      <c r="R5" s="144" t="s">
        <v>2</v>
      </c>
      <c r="S5" s="144" t="s">
        <v>10</v>
      </c>
      <c r="T5" s="285" t="s">
        <v>2</v>
      </c>
      <c r="U5" s="286" t="s">
        <v>10</v>
      </c>
      <c r="V5" s="144" t="s">
        <v>2</v>
      </c>
      <c r="W5" s="144" t="s">
        <v>10</v>
      </c>
      <c r="X5" s="285" t="s">
        <v>2</v>
      </c>
      <c r="Y5" s="286" t="s">
        <v>10</v>
      </c>
      <c r="Z5" s="144" t="s">
        <v>2</v>
      </c>
      <c r="AA5" s="144" t="s">
        <v>10</v>
      </c>
      <c r="AB5" s="285" t="s">
        <v>2</v>
      </c>
      <c r="AC5" s="286" t="s">
        <v>10</v>
      </c>
      <c r="AD5" s="144" t="s">
        <v>2</v>
      </c>
      <c r="AE5" s="144" t="s">
        <v>10</v>
      </c>
      <c r="AF5" s="285" t="s">
        <v>2</v>
      </c>
      <c r="AG5" s="286" t="s">
        <v>10</v>
      </c>
      <c r="AH5" s="144" t="s">
        <v>2</v>
      </c>
      <c r="AI5" s="144" t="s">
        <v>10</v>
      </c>
      <c r="AJ5" s="285" t="s">
        <v>2</v>
      </c>
      <c r="AK5" s="286" t="s">
        <v>10</v>
      </c>
      <c r="AL5" s="144" t="s">
        <v>2</v>
      </c>
      <c r="AM5" s="144" t="s">
        <v>10</v>
      </c>
      <c r="AN5" s="285" t="s">
        <v>2</v>
      </c>
      <c r="AO5" s="286" t="s">
        <v>10</v>
      </c>
      <c r="AP5" s="144" t="s">
        <v>2</v>
      </c>
      <c r="AQ5" s="144" t="s">
        <v>10</v>
      </c>
      <c r="AR5" s="285" t="s">
        <v>2</v>
      </c>
      <c r="AS5" s="286" t="s">
        <v>10</v>
      </c>
      <c r="AT5" s="144" t="s">
        <v>2</v>
      </c>
      <c r="AU5" s="144" t="s">
        <v>10</v>
      </c>
      <c r="AV5" s="285" t="s">
        <v>2</v>
      </c>
      <c r="AW5" s="144" t="s">
        <v>10</v>
      </c>
      <c r="AX5" s="285" t="s">
        <v>2</v>
      </c>
      <c r="AY5" s="286" t="s">
        <v>10</v>
      </c>
      <c r="AZ5" s="144" t="s">
        <v>2</v>
      </c>
      <c r="BA5" s="144" t="s">
        <v>10</v>
      </c>
      <c r="BB5" s="285" t="s">
        <v>2</v>
      </c>
      <c r="BC5" s="286" t="s">
        <v>10</v>
      </c>
      <c r="BD5" s="144" t="s">
        <v>2</v>
      </c>
      <c r="BE5" s="144" t="s">
        <v>10</v>
      </c>
    </row>
    <row r="6" spans="1:57" customFormat="1" ht="15" customHeight="1" x14ac:dyDescent="0.2">
      <c r="B6" s="81" t="s">
        <v>0</v>
      </c>
      <c r="C6" s="115">
        <v>309</v>
      </c>
      <c r="D6" s="73">
        <f>SUM(G6,I6,K6,M6,O6,Q6,S6,U6,W6,Y6,AA6,AC6,AE6,AG6,AI6,AK6,AM6,AO6,AQ6,AS6,AU6)</f>
        <v>99.999999999999986</v>
      </c>
      <c r="E6" s="287">
        <f>SUM(AW6,AY6,BA6,BC6,BE6)</f>
        <v>99.999999999999986</v>
      </c>
      <c r="F6" s="288">
        <f>SUM(F7:F12)</f>
        <v>10</v>
      </c>
      <c r="G6" s="73">
        <f>F6*100/C6</f>
        <v>3.2362459546925568</v>
      </c>
      <c r="H6" s="99">
        <f>SUM(H7:H12)</f>
        <v>5</v>
      </c>
      <c r="I6" s="75">
        <f>H6*100/C6</f>
        <v>1.6181229773462784</v>
      </c>
      <c r="J6" s="73">
        <f t="shared" ref="J6:AT6" si="0">SUM(J7:J12)</f>
        <v>9</v>
      </c>
      <c r="K6" s="73">
        <f>J6*100/C6</f>
        <v>2.912621359223301</v>
      </c>
      <c r="L6" s="99">
        <f t="shared" si="0"/>
        <v>2</v>
      </c>
      <c r="M6" s="75">
        <f>L6*100/C6</f>
        <v>0.6472491909385113</v>
      </c>
      <c r="N6" s="73">
        <f t="shared" si="0"/>
        <v>16</v>
      </c>
      <c r="O6" s="73">
        <f>N6*100/C6</f>
        <v>5.1779935275080904</v>
      </c>
      <c r="P6" s="99">
        <f t="shared" si="0"/>
        <v>3</v>
      </c>
      <c r="Q6" s="75">
        <f>P6*100/C6</f>
        <v>0.970873786407767</v>
      </c>
      <c r="R6" s="73">
        <f t="shared" si="0"/>
        <v>13</v>
      </c>
      <c r="S6" s="73">
        <f>R6*100/C6</f>
        <v>4.2071197411003238</v>
      </c>
      <c r="T6" s="99">
        <f t="shared" si="0"/>
        <v>1</v>
      </c>
      <c r="U6" s="75">
        <f>T6*100/C6</f>
        <v>0.32362459546925565</v>
      </c>
      <c r="V6" s="73">
        <f t="shared" si="0"/>
        <v>5</v>
      </c>
      <c r="W6" s="73">
        <f>V6*100/C6</f>
        <v>1.6181229773462784</v>
      </c>
      <c r="X6" s="99">
        <f t="shared" si="0"/>
        <v>47</v>
      </c>
      <c r="Y6" s="75">
        <f>X6*100/C6</f>
        <v>15.210355987055015</v>
      </c>
      <c r="Z6" s="73">
        <f t="shared" si="0"/>
        <v>7</v>
      </c>
      <c r="AA6" s="73">
        <f>Z6*100/C6</f>
        <v>2.2653721682847898</v>
      </c>
      <c r="AB6" s="99">
        <f t="shared" si="0"/>
        <v>1</v>
      </c>
      <c r="AC6" s="75">
        <f>AB6*100/C6</f>
        <v>0.32362459546925565</v>
      </c>
      <c r="AD6" s="73">
        <f t="shared" si="0"/>
        <v>4</v>
      </c>
      <c r="AE6" s="73">
        <f>AD6*100/C6</f>
        <v>1.2944983818770226</v>
      </c>
      <c r="AF6" s="99">
        <f t="shared" si="0"/>
        <v>1</v>
      </c>
      <c r="AG6" s="75">
        <f>AF6*100/C6</f>
        <v>0.32362459546925565</v>
      </c>
      <c r="AH6" s="73">
        <f t="shared" si="0"/>
        <v>9</v>
      </c>
      <c r="AI6" s="73">
        <f>AH6*100/C6</f>
        <v>2.912621359223301</v>
      </c>
      <c r="AJ6" s="99">
        <f t="shared" si="0"/>
        <v>10</v>
      </c>
      <c r="AK6" s="75">
        <f>AJ6*100/C6</f>
        <v>3.2362459546925568</v>
      </c>
      <c r="AL6" s="73">
        <f t="shared" si="0"/>
        <v>67</v>
      </c>
      <c r="AM6" s="73">
        <f>AL6*100/C6</f>
        <v>21.68284789644013</v>
      </c>
      <c r="AN6" s="99">
        <f t="shared" si="0"/>
        <v>1</v>
      </c>
      <c r="AO6" s="75">
        <f>AN6*100/C6</f>
        <v>0.32362459546925565</v>
      </c>
      <c r="AP6" s="73">
        <f t="shared" si="0"/>
        <v>31</v>
      </c>
      <c r="AQ6" s="73">
        <f>AP6*100/C6</f>
        <v>10.032362459546926</v>
      </c>
      <c r="AR6" s="99">
        <f t="shared" si="0"/>
        <v>2</v>
      </c>
      <c r="AS6" s="75">
        <f>AR6*100/C6</f>
        <v>0.6472491909385113</v>
      </c>
      <c r="AT6" s="73">
        <f t="shared" si="0"/>
        <v>65</v>
      </c>
      <c r="AU6" s="75">
        <f>AT6*100/C6</f>
        <v>21.035598705501616</v>
      </c>
      <c r="AV6" s="73">
        <f>SUM(AV7:AV12)</f>
        <v>59</v>
      </c>
      <c r="AW6" s="73">
        <f>AV6*100/C6</f>
        <v>19.093851132686083</v>
      </c>
      <c r="AX6" s="99">
        <f>SUM(AX7:AX12)</f>
        <v>74</v>
      </c>
      <c r="AY6" s="75">
        <f>AX6*100/C6</f>
        <v>23.948220064724918</v>
      </c>
      <c r="AZ6" s="73">
        <f>SUM(AZ7:AZ12)</f>
        <v>109</v>
      </c>
      <c r="BA6" s="73">
        <f>AZ6*100/C6</f>
        <v>35.275080906148865</v>
      </c>
      <c r="BB6" s="99">
        <v>2</v>
      </c>
      <c r="BC6" s="75">
        <f>BB6*100/C6</f>
        <v>0.6472491909385113</v>
      </c>
      <c r="BD6" s="73">
        <f t="shared" ref="BD6" si="1">SUM(BD7:BD12)</f>
        <v>65</v>
      </c>
      <c r="BE6" s="73">
        <f>BD6*100/C6</f>
        <v>21.035598705501616</v>
      </c>
    </row>
    <row r="7" spans="1:57" customFormat="1" ht="15" customHeight="1" x14ac:dyDescent="0.2">
      <c r="B7" s="128">
        <v>1931</v>
      </c>
      <c r="C7" s="133">
        <v>121</v>
      </c>
      <c r="D7" s="142">
        <f>SUM(G7,I7,K7,M7,O7,Q7,S7,U7,W7,Y7,AA7,AC7,AE7,AG7,AI7,AK7,AM7,AO7,AQ7,AS7,AU7)</f>
        <v>100</v>
      </c>
      <c r="E7" s="141">
        <f>SUM(AW7,AY7,BA7,BC7,BE7)</f>
        <v>100</v>
      </c>
      <c r="F7" s="294">
        <v>3</v>
      </c>
      <c r="G7" s="142">
        <f>F7*100/C7</f>
        <v>2.4793388429752068</v>
      </c>
      <c r="H7" s="129">
        <v>4</v>
      </c>
      <c r="I7" s="140">
        <f>H7*100/C7</f>
        <v>3.3057851239669422</v>
      </c>
      <c r="J7" s="133">
        <v>2</v>
      </c>
      <c r="K7" s="142">
        <f>J7*100/C7</f>
        <v>1.6528925619834711</v>
      </c>
      <c r="L7" s="129">
        <v>1</v>
      </c>
      <c r="M7" s="140">
        <f>L7*100/C7</f>
        <v>0.82644628099173556</v>
      </c>
      <c r="N7" s="133">
        <v>10</v>
      </c>
      <c r="O7" s="142">
        <f>N7*100/C7</f>
        <v>8.2644628099173545</v>
      </c>
      <c r="P7" s="129">
        <v>2</v>
      </c>
      <c r="Q7" s="140">
        <f>P7*100/C7</f>
        <v>1.6528925619834711</v>
      </c>
      <c r="R7" s="133">
        <v>0</v>
      </c>
      <c r="S7" s="142">
        <f>R7*100/C7</f>
        <v>0</v>
      </c>
      <c r="T7" s="129">
        <v>1</v>
      </c>
      <c r="U7" s="140">
        <f>T7*100/C7</f>
        <v>0.82644628099173556</v>
      </c>
      <c r="V7" s="133">
        <v>2</v>
      </c>
      <c r="W7" s="142">
        <f>V7*100/C7</f>
        <v>1.6528925619834711</v>
      </c>
      <c r="X7" s="129">
        <v>39</v>
      </c>
      <c r="Y7" s="140">
        <f>X7*100/C7</f>
        <v>32.231404958677686</v>
      </c>
      <c r="Z7" s="133">
        <v>3</v>
      </c>
      <c r="AA7" s="142">
        <f>Z7*100/C7</f>
        <v>2.4793388429752068</v>
      </c>
      <c r="AB7" s="129">
        <v>1</v>
      </c>
      <c r="AC7" s="140">
        <f>AB7*100/C7</f>
        <v>0.82644628099173556</v>
      </c>
      <c r="AD7" s="133">
        <v>2</v>
      </c>
      <c r="AE7" s="142">
        <f>AD7*100/C7</f>
        <v>1.6528925619834711</v>
      </c>
      <c r="AF7" s="129">
        <v>0</v>
      </c>
      <c r="AG7" s="140">
        <f>AF7*100/C7</f>
        <v>0</v>
      </c>
      <c r="AH7" s="133">
        <v>3</v>
      </c>
      <c r="AI7" s="142">
        <f>AH7*100/C7</f>
        <v>2.4793388429752068</v>
      </c>
      <c r="AJ7" s="129">
        <v>1</v>
      </c>
      <c r="AK7" s="140">
        <f>AJ7*100/C7</f>
        <v>0.82644628099173556</v>
      </c>
      <c r="AL7" s="133">
        <v>25</v>
      </c>
      <c r="AM7" s="142">
        <f>AL7*100/C7</f>
        <v>20.66115702479339</v>
      </c>
      <c r="AN7" s="129">
        <v>0</v>
      </c>
      <c r="AO7" s="140">
        <f>AN7*100/C7</f>
        <v>0</v>
      </c>
      <c r="AP7" s="135">
        <v>8</v>
      </c>
      <c r="AQ7" s="142">
        <f>AP7*100/C7</f>
        <v>6.6115702479338845</v>
      </c>
      <c r="AR7" s="295">
        <v>1</v>
      </c>
      <c r="AS7" s="140">
        <f>AR7*100/C7</f>
        <v>0.82644628099173556</v>
      </c>
      <c r="AT7" s="135">
        <v>13</v>
      </c>
      <c r="AU7" s="140">
        <f>AT7*100/C7</f>
        <v>10.743801652892563</v>
      </c>
      <c r="AV7" s="295">
        <f>F7+H7+J7+L7+N7+P7+R7+T7</f>
        <v>23</v>
      </c>
      <c r="AW7" s="142">
        <f>AV7*100/C7</f>
        <v>19.008264462809919</v>
      </c>
      <c r="AX7" s="295">
        <f>V7+X7+Z7+AB7+AD7+AF7+AH7</f>
        <v>50</v>
      </c>
      <c r="AY7" s="140">
        <f>AX7*100/C7</f>
        <v>41.32231404958678</v>
      </c>
      <c r="AZ7" s="135">
        <f>AJ7+AL7+AN7+AP7</f>
        <v>34</v>
      </c>
      <c r="BA7" s="142">
        <f>AZ7*100/C7</f>
        <v>28.099173553719009</v>
      </c>
      <c r="BB7" s="295">
        <f>AR7</f>
        <v>1</v>
      </c>
      <c r="BC7" s="140">
        <f>BB7*100/C7</f>
        <v>0.82644628099173556</v>
      </c>
      <c r="BD7" s="135">
        <v>13</v>
      </c>
      <c r="BE7" s="142">
        <f>BD7*100/C7</f>
        <v>10.743801652892563</v>
      </c>
    </row>
    <row r="8" spans="1:57" customFormat="1" ht="15" customHeight="1" x14ac:dyDescent="0.2">
      <c r="B8" s="128">
        <v>1932</v>
      </c>
      <c r="C8" s="133">
        <v>70</v>
      </c>
      <c r="D8" s="142">
        <f>SUM(G8,I8,K8,M8,O8,Q8,S8,U8,W8,Y8,AA8,AC8,AE8,AG8,AI8,AK8,AM8,AO8,AQ8,AS8,AU8)</f>
        <v>100</v>
      </c>
      <c r="E8" s="141">
        <f>SUM(AW8,AY8,BA8,BC8,BE8)</f>
        <v>100</v>
      </c>
      <c r="F8" s="294">
        <v>4</v>
      </c>
      <c r="G8" s="142">
        <f>F8*100/C8</f>
        <v>5.7142857142857144</v>
      </c>
      <c r="H8" s="129">
        <v>1</v>
      </c>
      <c r="I8" s="140">
        <f>H8*100/C8</f>
        <v>1.4285714285714286</v>
      </c>
      <c r="J8" s="133">
        <v>3</v>
      </c>
      <c r="K8" s="142">
        <f>J8*100/C8</f>
        <v>4.2857142857142856</v>
      </c>
      <c r="L8" s="129">
        <v>1</v>
      </c>
      <c r="M8" s="140">
        <f>L8*100/C8</f>
        <v>1.4285714285714286</v>
      </c>
      <c r="N8" s="133">
        <v>6</v>
      </c>
      <c r="O8" s="142">
        <f>N8*100/C8</f>
        <v>8.5714285714285712</v>
      </c>
      <c r="P8" s="129">
        <v>1</v>
      </c>
      <c r="Q8" s="140">
        <f>P8*100/C8</f>
        <v>1.4285714285714286</v>
      </c>
      <c r="R8" s="133">
        <v>1</v>
      </c>
      <c r="S8" s="142">
        <f>R8*100/C8</f>
        <v>1.4285714285714286</v>
      </c>
      <c r="T8" s="129">
        <v>0</v>
      </c>
      <c r="U8" s="140">
        <f>T8*100/C8</f>
        <v>0</v>
      </c>
      <c r="V8" s="133">
        <v>2</v>
      </c>
      <c r="W8" s="142">
        <f>V8*100/C8</f>
        <v>2.8571428571428572</v>
      </c>
      <c r="X8" s="129">
        <v>7</v>
      </c>
      <c r="Y8" s="140">
        <f>X8*100/C8</f>
        <v>10</v>
      </c>
      <c r="Z8" s="133">
        <v>2</v>
      </c>
      <c r="AA8" s="142">
        <f>Z8*100/C8</f>
        <v>2.8571428571428572</v>
      </c>
      <c r="AB8" s="129">
        <v>0</v>
      </c>
      <c r="AC8" s="140">
        <f>AB8*100/C8</f>
        <v>0</v>
      </c>
      <c r="AD8" s="133">
        <v>1</v>
      </c>
      <c r="AE8" s="142">
        <f>AD8*100/C8</f>
        <v>1.4285714285714286</v>
      </c>
      <c r="AF8" s="129">
        <v>1</v>
      </c>
      <c r="AG8" s="140">
        <f>AF8*100/C8</f>
        <v>1.4285714285714286</v>
      </c>
      <c r="AH8" s="133">
        <v>4</v>
      </c>
      <c r="AI8" s="142">
        <f>AH8*100/C8</f>
        <v>5.7142857142857144</v>
      </c>
      <c r="AJ8" s="129">
        <v>3</v>
      </c>
      <c r="AK8" s="140">
        <f>AJ8*100/C8</f>
        <v>4.2857142857142856</v>
      </c>
      <c r="AL8" s="133">
        <v>19</v>
      </c>
      <c r="AM8" s="142">
        <f>AL8*100/C8</f>
        <v>27.142857142857142</v>
      </c>
      <c r="AN8" s="129">
        <v>0</v>
      </c>
      <c r="AO8" s="140">
        <f>AN8*100/C8</f>
        <v>0</v>
      </c>
      <c r="AP8" s="135">
        <v>9</v>
      </c>
      <c r="AQ8" s="142">
        <f>AP8*100/C8</f>
        <v>12.857142857142858</v>
      </c>
      <c r="AR8" s="295">
        <v>0</v>
      </c>
      <c r="AS8" s="140">
        <f>AR8*100/C8</f>
        <v>0</v>
      </c>
      <c r="AT8" s="135">
        <v>5</v>
      </c>
      <c r="AU8" s="140">
        <f>AT8*100/C8</f>
        <v>7.1428571428571432</v>
      </c>
      <c r="AV8" s="295">
        <f t="shared" ref="AV8:AV12" si="2">F8+H8+J8+L8+N8+P8+R8+T8</f>
        <v>17</v>
      </c>
      <c r="AW8" s="142">
        <f>AV8*100/C8</f>
        <v>24.285714285714285</v>
      </c>
      <c r="AX8" s="295">
        <f t="shared" ref="AX8:AX12" si="3">V8+X8+Z8+AB8+AD8+AF8+AH8</f>
        <v>17</v>
      </c>
      <c r="AY8" s="140">
        <f>AX8*100/C8</f>
        <v>24.285714285714285</v>
      </c>
      <c r="AZ8" s="135">
        <f t="shared" ref="AZ8:AZ12" si="4">AJ8+AL8+AN8+AP8</f>
        <v>31</v>
      </c>
      <c r="BA8" s="142">
        <f>AZ8*100/C8</f>
        <v>44.285714285714285</v>
      </c>
      <c r="BB8" s="295">
        <f t="shared" ref="BB8:BB12" si="5">AR8</f>
        <v>0</v>
      </c>
      <c r="BC8" s="140">
        <f>BB8*100/C8</f>
        <v>0</v>
      </c>
      <c r="BD8" s="135">
        <v>5</v>
      </c>
      <c r="BE8" s="142">
        <f>BD8*100/C8</f>
        <v>7.1428571428571432</v>
      </c>
    </row>
    <row r="9" spans="1:57" customFormat="1" ht="15" customHeight="1" x14ac:dyDescent="0.2">
      <c r="B9" s="128">
        <v>1933</v>
      </c>
      <c r="C9" s="133">
        <v>17</v>
      </c>
      <c r="D9" s="142">
        <f>SUM(G9,I9,K9,M9,O9,Q9,S9,U9,W9,Y9,AA9,AC9,AE9,AG9,AI9,AK9,AM9,AO9,AQ9,AS9,AU9)</f>
        <v>100</v>
      </c>
      <c r="E9" s="141">
        <f>SUM(AW9,AY9,BA9,BC9,BE9)</f>
        <v>100</v>
      </c>
      <c r="F9" s="294">
        <v>1</v>
      </c>
      <c r="G9" s="142">
        <f>F9*100/C9</f>
        <v>5.882352941176471</v>
      </c>
      <c r="H9" s="129">
        <v>0</v>
      </c>
      <c r="I9" s="140">
        <f>H9*100/C9</f>
        <v>0</v>
      </c>
      <c r="J9" s="133">
        <v>0</v>
      </c>
      <c r="K9" s="142">
        <f>J9*100/C9</f>
        <v>0</v>
      </c>
      <c r="L9" s="129">
        <v>0</v>
      </c>
      <c r="M9" s="140">
        <f>L9*100/C9</f>
        <v>0</v>
      </c>
      <c r="N9" s="133">
        <v>0</v>
      </c>
      <c r="O9" s="142">
        <f>N9*100/C9</f>
        <v>0</v>
      </c>
      <c r="P9" s="129">
        <v>0</v>
      </c>
      <c r="Q9" s="140">
        <f>P9*100/C9</f>
        <v>0</v>
      </c>
      <c r="R9" s="133">
        <v>1</v>
      </c>
      <c r="S9" s="142">
        <f>R9*100/C9</f>
        <v>5.882352941176471</v>
      </c>
      <c r="T9" s="129">
        <v>0</v>
      </c>
      <c r="U9" s="140">
        <f>T9*100/C9</f>
        <v>0</v>
      </c>
      <c r="V9" s="133">
        <v>0</v>
      </c>
      <c r="W9" s="142">
        <f>V9*100/C9</f>
        <v>0</v>
      </c>
      <c r="X9" s="129">
        <v>1</v>
      </c>
      <c r="Y9" s="140">
        <f>X9*100/C9</f>
        <v>5.882352941176471</v>
      </c>
      <c r="Z9" s="133">
        <v>1</v>
      </c>
      <c r="AA9" s="142">
        <f>Z9*100/C9</f>
        <v>5.882352941176471</v>
      </c>
      <c r="AB9" s="129">
        <v>0</v>
      </c>
      <c r="AC9" s="140">
        <f>AB9*100/C9</f>
        <v>0</v>
      </c>
      <c r="AD9" s="133">
        <v>1</v>
      </c>
      <c r="AE9" s="142">
        <f>AD9*100/C9</f>
        <v>5.882352941176471</v>
      </c>
      <c r="AF9" s="129">
        <v>0</v>
      </c>
      <c r="AG9" s="140">
        <f>AF9*100/C9</f>
        <v>0</v>
      </c>
      <c r="AH9" s="133">
        <v>0</v>
      </c>
      <c r="AI9" s="142">
        <f>AH9*100/C9</f>
        <v>0</v>
      </c>
      <c r="AJ9" s="129">
        <v>0</v>
      </c>
      <c r="AK9" s="140">
        <f>AJ9*100/C9</f>
        <v>0</v>
      </c>
      <c r="AL9" s="133">
        <v>7</v>
      </c>
      <c r="AM9" s="142">
        <f>AL9*100/C9</f>
        <v>41.176470588235297</v>
      </c>
      <c r="AN9" s="129">
        <v>1</v>
      </c>
      <c r="AO9" s="140">
        <f>AN9*100/C9</f>
        <v>5.882352941176471</v>
      </c>
      <c r="AP9" s="135">
        <v>2</v>
      </c>
      <c r="AQ9" s="142">
        <f>AP9*100/C9</f>
        <v>11.764705882352942</v>
      </c>
      <c r="AR9" s="295">
        <v>0</v>
      </c>
      <c r="AS9" s="140">
        <f>AR9*100/C9</f>
        <v>0</v>
      </c>
      <c r="AT9" s="135">
        <v>2</v>
      </c>
      <c r="AU9" s="140">
        <f>AT9*100/C9</f>
        <v>11.764705882352942</v>
      </c>
      <c r="AV9" s="295">
        <f t="shared" si="2"/>
        <v>2</v>
      </c>
      <c r="AW9" s="142">
        <f>AV9*100/C9</f>
        <v>11.764705882352942</v>
      </c>
      <c r="AX9" s="295">
        <f t="shared" si="3"/>
        <v>3</v>
      </c>
      <c r="AY9" s="140">
        <f>AX9*100/C9</f>
        <v>17.647058823529413</v>
      </c>
      <c r="AZ9" s="135">
        <f t="shared" si="4"/>
        <v>10</v>
      </c>
      <c r="BA9" s="142">
        <f>AZ9*100/C9</f>
        <v>58.823529411764703</v>
      </c>
      <c r="BB9" s="295">
        <f t="shared" si="5"/>
        <v>0</v>
      </c>
      <c r="BC9" s="140">
        <f>BB9*100/C9</f>
        <v>0</v>
      </c>
      <c r="BD9" s="135">
        <v>2</v>
      </c>
      <c r="BE9" s="142">
        <f>BD9*100/C9</f>
        <v>11.764705882352942</v>
      </c>
    </row>
    <row r="10" spans="1:57" customFormat="1" ht="15" customHeight="1" x14ac:dyDescent="0.2">
      <c r="B10" s="128">
        <v>1934</v>
      </c>
      <c r="C10" s="133">
        <v>34</v>
      </c>
      <c r="D10" s="142">
        <f>SUM(G10,I10,K10,M10,O10,Q10,S10,U10,W10,Y10,AA10,AC10,AE10,AG10,AI10,AK10,AM10,AO10,AQ10,AS10,AU10)</f>
        <v>100</v>
      </c>
      <c r="E10" s="141">
        <f>SUM(AW10,AY10,BA10,BC10,BE10)</f>
        <v>100</v>
      </c>
      <c r="F10" s="294">
        <v>1</v>
      </c>
      <c r="G10" s="142">
        <f>F10*100/C10</f>
        <v>2.9411764705882355</v>
      </c>
      <c r="H10" s="129">
        <v>0</v>
      </c>
      <c r="I10" s="140">
        <f>H10*100/C10</f>
        <v>0</v>
      </c>
      <c r="J10" s="133">
        <v>2</v>
      </c>
      <c r="K10" s="142">
        <f>J10*100/C10</f>
        <v>5.882352941176471</v>
      </c>
      <c r="L10" s="129">
        <v>0</v>
      </c>
      <c r="M10" s="140">
        <f>L10*100/C10</f>
        <v>0</v>
      </c>
      <c r="N10" s="133">
        <v>0</v>
      </c>
      <c r="O10" s="142">
        <f>N10*100/C10</f>
        <v>0</v>
      </c>
      <c r="P10" s="129">
        <v>0</v>
      </c>
      <c r="Q10" s="140">
        <f>P10*100/C10</f>
        <v>0</v>
      </c>
      <c r="R10" s="133">
        <v>1</v>
      </c>
      <c r="S10" s="142">
        <f>R10*100/C10</f>
        <v>2.9411764705882355</v>
      </c>
      <c r="T10" s="129">
        <v>0</v>
      </c>
      <c r="U10" s="140">
        <f>T10*100/C10</f>
        <v>0</v>
      </c>
      <c r="V10" s="133">
        <v>1</v>
      </c>
      <c r="W10" s="142">
        <f>V10*100/C10</f>
        <v>2.9411764705882355</v>
      </c>
      <c r="X10" s="129">
        <v>0</v>
      </c>
      <c r="Y10" s="140">
        <f>X10*100/C10</f>
        <v>0</v>
      </c>
      <c r="Z10" s="133">
        <v>0</v>
      </c>
      <c r="AA10" s="142">
        <f>Z10*100/C10</f>
        <v>0</v>
      </c>
      <c r="AB10" s="129">
        <v>0</v>
      </c>
      <c r="AC10" s="140">
        <f>AB10*100/C10</f>
        <v>0</v>
      </c>
      <c r="AD10" s="133">
        <v>0</v>
      </c>
      <c r="AE10" s="142">
        <f>AD10*100/C10</f>
        <v>0</v>
      </c>
      <c r="AF10" s="129">
        <v>0</v>
      </c>
      <c r="AG10" s="140">
        <f>AF10*100/C10</f>
        <v>0</v>
      </c>
      <c r="AH10" s="133">
        <v>1</v>
      </c>
      <c r="AI10" s="142">
        <f>AH10*100/C10</f>
        <v>2.9411764705882355</v>
      </c>
      <c r="AJ10" s="129">
        <v>6</v>
      </c>
      <c r="AK10" s="140">
        <f>AJ10*100/C10</f>
        <v>17.647058823529413</v>
      </c>
      <c r="AL10" s="133">
        <v>10</v>
      </c>
      <c r="AM10" s="142">
        <f>AL10*100/C10</f>
        <v>29.411764705882351</v>
      </c>
      <c r="AN10" s="129">
        <v>0</v>
      </c>
      <c r="AO10" s="140">
        <f>AN10*100/C10</f>
        <v>0</v>
      </c>
      <c r="AP10" s="135">
        <v>4</v>
      </c>
      <c r="AQ10" s="142">
        <f>AP10*100/C10</f>
        <v>11.764705882352942</v>
      </c>
      <c r="AR10" s="295">
        <v>1</v>
      </c>
      <c r="AS10" s="140">
        <f>AR10*100/C10</f>
        <v>2.9411764705882355</v>
      </c>
      <c r="AT10" s="135">
        <v>7</v>
      </c>
      <c r="AU10" s="140">
        <f>AT10*100/C10</f>
        <v>20.588235294117649</v>
      </c>
      <c r="AV10" s="295">
        <f t="shared" si="2"/>
        <v>4</v>
      </c>
      <c r="AW10" s="142">
        <f>AV10*100/C10</f>
        <v>11.764705882352942</v>
      </c>
      <c r="AX10" s="295">
        <f t="shared" si="3"/>
        <v>2</v>
      </c>
      <c r="AY10" s="140">
        <f>AX10*100/C10</f>
        <v>5.882352941176471</v>
      </c>
      <c r="AZ10" s="135">
        <f t="shared" si="4"/>
        <v>20</v>
      </c>
      <c r="BA10" s="142">
        <f>AZ10*100/C10</f>
        <v>58.823529411764703</v>
      </c>
      <c r="BB10" s="295">
        <f t="shared" si="5"/>
        <v>1</v>
      </c>
      <c r="BC10" s="140">
        <f>BB10*100/C10</f>
        <v>2.9411764705882355</v>
      </c>
      <c r="BD10" s="135">
        <v>7</v>
      </c>
      <c r="BE10" s="142">
        <f>BD10*100/C10</f>
        <v>20.588235294117649</v>
      </c>
    </row>
    <row r="11" spans="1:57" customFormat="1" ht="15" customHeight="1" x14ac:dyDescent="0.2">
      <c r="B11" s="128">
        <v>1935</v>
      </c>
      <c r="C11" s="133">
        <v>0</v>
      </c>
      <c r="D11" s="142">
        <v>0</v>
      </c>
      <c r="E11" s="141">
        <v>0</v>
      </c>
      <c r="F11" s="294">
        <v>0</v>
      </c>
      <c r="G11" s="142">
        <v>0</v>
      </c>
      <c r="H11" s="129">
        <v>0</v>
      </c>
      <c r="I11" s="140">
        <v>0</v>
      </c>
      <c r="J11" s="133">
        <v>0</v>
      </c>
      <c r="K11" s="142">
        <v>0</v>
      </c>
      <c r="L11" s="129">
        <v>0</v>
      </c>
      <c r="M11" s="140">
        <v>0</v>
      </c>
      <c r="N11" s="133">
        <v>0</v>
      </c>
      <c r="O11" s="142">
        <v>0</v>
      </c>
      <c r="P11" s="129">
        <v>0</v>
      </c>
      <c r="Q11" s="140">
        <v>0</v>
      </c>
      <c r="R11" s="133">
        <v>0</v>
      </c>
      <c r="S11" s="142">
        <v>0</v>
      </c>
      <c r="T11" s="129">
        <v>0</v>
      </c>
      <c r="U11" s="140">
        <v>0</v>
      </c>
      <c r="V11" s="133">
        <v>0</v>
      </c>
      <c r="W11" s="142">
        <v>0</v>
      </c>
      <c r="X11" s="129">
        <v>0</v>
      </c>
      <c r="Y11" s="140">
        <v>0</v>
      </c>
      <c r="Z11" s="133">
        <v>0</v>
      </c>
      <c r="AA11" s="142">
        <v>0</v>
      </c>
      <c r="AB11" s="129">
        <v>0</v>
      </c>
      <c r="AC11" s="140">
        <v>0</v>
      </c>
      <c r="AD11" s="133">
        <v>0</v>
      </c>
      <c r="AE11" s="142">
        <v>0</v>
      </c>
      <c r="AF11" s="129">
        <v>0</v>
      </c>
      <c r="AG11" s="140">
        <v>0</v>
      </c>
      <c r="AH11" s="133">
        <v>0</v>
      </c>
      <c r="AI11" s="142">
        <v>0</v>
      </c>
      <c r="AJ11" s="129">
        <v>0</v>
      </c>
      <c r="AK11" s="140">
        <v>0</v>
      </c>
      <c r="AL11" s="133">
        <v>0</v>
      </c>
      <c r="AM11" s="142">
        <v>0</v>
      </c>
      <c r="AN11" s="129">
        <v>0</v>
      </c>
      <c r="AO11" s="140">
        <v>0</v>
      </c>
      <c r="AP11" s="135">
        <v>0</v>
      </c>
      <c r="AQ11" s="142">
        <v>0</v>
      </c>
      <c r="AR11" s="295">
        <v>0</v>
      </c>
      <c r="AS11" s="140">
        <v>0</v>
      </c>
      <c r="AT11" s="135">
        <v>0</v>
      </c>
      <c r="AU11" s="140">
        <v>0</v>
      </c>
      <c r="AV11" s="295">
        <f t="shared" si="2"/>
        <v>0</v>
      </c>
      <c r="AW11" s="142">
        <v>0</v>
      </c>
      <c r="AX11" s="295">
        <f t="shared" si="3"/>
        <v>0</v>
      </c>
      <c r="AY11" s="140">
        <v>0</v>
      </c>
      <c r="AZ11" s="135">
        <f t="shared" si="4"/>
        <v>0</v>
      </c>
      <c r="BA11" s="142">
        <v>0</v>
      </c>
      <c r="BB11" s="295">
        <f t="shared" si="5"/>
        <v>0</v>
      </c>
      <c r="BC11" s="140">
        <v>0</v>
      </c>
      <c r="BD11" s="135">
        <v>0</v>
      </c>
      <c r="BE11" s="142">
        <v>0</v>
      </c>
    </row>
    <row r="12" spans="1:57" customFormat="1" ht="15" customHeight="1" x14ac:dyDescent="0.2">
      <c r="B12" s="126">
        <v>1936</v>
      </c>
      <c r="C12" s="77">
        <v>67</v>
      </c>
      <c r="D12" s="63">
        <f>SUM(G12,I12,K12,M12,O12,Q12,S12,U12,W12,Y12,AA12,AC12,AE12,AG12,AI12,AK12,AM12,AO12,AQ12,AS12,AU12)</f>
        <v>100</v>
      </c>
      <c r="E12" s="62">
        <f>SUM(AW12,AY12,BA12,BC12,BE12)</f>
        <v>100</v>
      </c>
      <c r="F12" s="289">
        <v>1</v>
      </c>
      <c r="G12" s="63">
        <f>F12*100/C12</f>
        <v>1.4925373134328359</v>
      </c>
      <c r="H12" s="127">
        <v>0</v>
      </c>
      <c r="I12" s="68">
        <f>H12*100/C12</f>
        <v>0</v>
      </c>
      <c r="J12" s="77">
        <v>2</v>
      </c>
      <c r="K12" s="63">
        <f>J12*100/C12</f>
        <v>2.9850746268656718</v>
      </c>
      <c r="L12" s="127">
        <v>0</v>
      </c>
      <c r="M12" s="68">
        <f>L12*100/C12</f>
        <v>0</v>
      </c>
      <c r="N12" s="77">
        <v>0</v>
      </c>
      <c r="O12" s="63">
        <f>N12*100/C12</f>
        <v>0</v>
      </c>
      <c r="P12" s="127">
        <v>0</v>
      </c>
      <c r="Q12" s="68">
        <f>P12*100/C12</f>
        <v>0</v>
      </c>
      <c r="R12" s="77">
        <v>10</v>
      </c>
      <c r="S12" s="63">
        <f>R12*100/C12</f>
        <v>14.925373134328359</v>
      </c>
      <c r="T12" s="127">
        <v>0</v>
      </c>
      <c r="U12" s="68">
        <f>T12*100/C12</f>
        <v>0</v>
      </c>
      <c r="V12" s="77">
        <v>0</v>
      </c>
      <c r="W12" s="63">
        <f>V12*100/C12</f>
        <v>0</v>
      </c>
      <c r="X12" s="127">
        <v>0</v>
      </c>
      <c r="Y12" s="68">
        <f>X12*100/C12</f>
        <v>0</v>
      </c>
      <c r="Z12" s="77">
        <v>1</v>
      </c>
      <c r="AA12" s="63">
        <f>Z12*100/C12</f>
        <v>1.4925373134328359</v>
      </c>
      <c r="AB12" s="127">
        <v>0</v>
      </c>
      <c r="AC12" s="68">
        <f>AB12*100/C12</f>
        <v>0</v>
      </c>
      <c r="AD12" s="77">
        <v>0</v>
      </c>
      <c r="AE12" s="63">
        <f>AD12*100/C12</f>
        <v>0</v>
      </c>
      <c r="AF12" s="127">
        <v>0</v>
      </c>
      <c r="AG12" s="68">
        <f>AF12*100/C12</f>
        <v>0</v>
      </c>
      <c r="AH12" s="77">
        <v>1</v>
      </c>
      <c r="AI12" s="63">
        <f>AH12*100/C12</f>
        <v>1.4925373134328359</v>
      </c>
      <c r="AJ12" s="127">
        <v>0</v>
      </c>
      <c r="AK12" s="68">
        <f>AJ12*100/C12</f>
        <v>0</v>
      </c>
      <c r="AL12" s="77">
        <v>6</v>
      </c>
      <c r="AM12" s="63">
        <f>AL12*100/C12</f>
        <v>8.9552238805970141</v>
      </c>
      <c r="AN12" s="127">
        <v>0</v>
      </c>
      <c r="AO12" s="68">
        <f>AN12*100/C12</f>
        <v>0</v>
      </c>
      <c r="AP12" s="290">
        <v>8</v>
      </c>
      <c r="AQ12" s="63">
        <f>AP12*100/C12</f>
        <v>11.940298507462687</v>
      </c>
      <c r="AR12" s="291">
        <v>0</v>
      </c>
      <c r="AS12" s="68">
        <f>AR12*100/C12</f>
        <v>0</v>
      </c>
      <c r="AT12" s="290">
        <v>38</v>
      </c>
      <c r="AU12" s="292">
        <f>AT12*100/C12</f>
        <v>56.71641791044776</v>
      </c>
      <c r="AV12" s="293">
        <f>F12+H12+J12+L12+N12+P12+R12+T12</f>
        <v>13</v>
      </c>
      <c r="AW12" s="63">
        <f>AV12*100/C12</f>
        <v>19.402985074626866</v>
      </c>
      <c r="AX12" s="291">
        <f t="shared" si="3"/>
        <v>2</v>
      </c>
      <c r="AY12" s="68">
        <f>AX12*100/C12</f>
        <v>2.9850746268656718</v>
      </c>
      <c r="AZ12" s="290">
        <f t="shared" si="4"/>
        <v>14</v>
      </c>
      <c r="BA12" s="63">
        <f>AZ12*100/C12</f>
        <v>20.895522388059703</v>
      </c>
      <c r="BB12" s="291">
        <f t="shared" si="5"/>
        <v>0</v>
      </c>
      <c r="BC12" s="68">
        <f>BB12*100/C12</f>
        <v>0</v>
      </c>
      <c r="BD12" s="290">
        <v>38</v>
      </c>
      <c r="BE12" s="63">
        <f>BD12*100/C12</f>
        <v>56.71641791044776</v>
      </c>
    </row>
    <row r="13" spans="1:57" customFormat="1" ht="15" customHeight="1" x14ac:dyDescent="0.2">
      <c r="AV13" s="55"/>
    </row>
    <row r="14" spans="1:57" customFormat="1" ht="12.75" customHeight="1" x14ac:dyDescent="0.2">
      <c r="A14" s="8" t="s">
        <v>7</v>
      </c>
      <c r="B14" s="316" t="s">
        <v>91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57" customFormat="1" ht="34.5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57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spans="1:47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</row>
    <row r="18" spans="1:47" customFormat="1" ht="15" customHeight="1" x14ac:dyDescent="0.2"/>
    <row r="19" spans="1:47" customFormat="1" ht="15" customHeight="1" x14ac:dyDescent="0.2"/>
    <row r="20" spans="1:47" customFormat="1" ht="15" customHeight="1" x14ac:dyDescent="0.2"/>
    <row r="21" spans="1:47" customFormat="1" ht="15" customHeight="1" x14ac:dyDescent="0.2">
      <c r="C21" s="1"/>
      <c r="D21" s="1"/>
    </row>
    <row r="22" spans="1:47" customFormat="1" ht="15" customHeight="1" x14ac:dyDescent="0.2">
      <c r="C22" s="1"/>
      <c r="D22" s="1"/>
    </row>
    <row r="23" spans="1:47" customFormat="1" ht="15" customHeight="1" x14ac:dyDescent="0.2">
      <c r="C23" s="1"/>
      <c r="D23" s="1"/>
    </row>
    <row r="24" spans="1:47" customFormat="1" ht="15" customHeight="1" x14ac:dyDescent="0.2">
      <c r="C24" s="1"/>
      <c r="D24" s="1"/>
    </row>
    <row r="25" spans="1:47" customFormat="1" ht="15" customHeight="1" x14ac:dyDescent="0.2">
      <c r="C25" s="1"/>
      <c r="D25" s="1"/>
    </row>
    <row r="26" spans="1:47" customFormat="1" ht="15" customHeight="1" x14ac:dyDescent="0.2">
      <c r="C26" s="1"/>
      <c r="D26" s="1"/>
    </row>
    <row r="27" spans="1:47" customFormat="1" ht="15" customHeight="1" x14ac:dyDescent="0.2">
      <c r="C27" s="1"/>
      <c r="D27" s="1"/>
    </row>
    <row r="28" spans="1:47" customFormat="1" ht="30" customHeight="1" x14ac:dyDescent="0.2">
      <c r="A28" s="2"/>
      <c r="C28" s="1"/>
      <c r="D28" s="1"/>
    </row>
    <row r="29" spans="1:47" customFormat="1" ht="15" customHeight="1" x14ac:dyDescent="0.2">
      <c r="A29" s="2"/>
      <c r="C29" s="1"/>
      <c r="D29" s="1"/>
    </row>
    <row r="30" spans="1:47" customFormat="1" ht="15" customHeight="1" x14ac:dyDescent="0.2">
      <c r="A30" s="2"/>
    </row>
    <row r="31" spans="1:47" customFormat="1" ht="15" customHeight="1" x14ac:dyDescent="0.2">
      <c r="A31" s="2"/>
    </row>
    <row r="32" spans="1:47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47" customFormat="1" ht="15" customHeight="1" x14ac:dyDescent="0.2"/>
    <row r="66" spans="2:47" customFormat="1" ht="15" customHeight="1" x14ac:dyDescent="0.2"/>
    <row r="67" spans="2:47" customFormat="1" ht="15" customHeight="1" x14ac:dyDescent="0.2"/>
    <row r="68" spans="2:47" customFormat="1" ht="15" customHeight="1" x14ac:dyDescent="0.2"/>
    <row r="69" spans="2:47" customFormat="1" ht="15" customHeight="1" x14ac:dyDescent="0.2"/>
    <row r="70" spans="2:47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2:47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2:47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2:47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2:47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2:47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2:47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2:47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2:47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2:47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2:47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2:47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2:47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2:47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</sheetData>
  <mergeCells count="34">
    <mergeCell ref="AV4:AW4"/>
    <mergeCell ref="AX4:AY4"/>
    <mergeCell ref="AZ4:BA4"/>
    <mergeCell ref="BB4:BC4"/>
    <mergeCell ref="AV3:BE3"/>
    <mergeCell ref="BD4:BE4"/>
    <mergeCell ref="B2:M2"/>
    <mergeCell ref="B3:B5"/>
    <mergeCell ref="F4:G4"/>
    <mergeCell ref="H4:I4"/>
    <mergeCell ref="J4:K4"/>
    <mergeCell ref="L4:M4"/>
    <mergeCell ref="C3:AU3"/>
    <mergeCell ref="AH4:AI4"/>
    <mergeCell ref="AT4:AU4"/>
    <mergeCell ref="AP4:AQ4"/>
    <mergeCell ref="AR4:AS4"/>
    <mergeCell ref="AJ4:AK4"/>
    <mergeCell ref="AL4:AM4"/>
    <mergeCell ref="AN4:AO4"/>
    <mergeCell ref="B14:M14"/>
    <mergeCell ref="B17:M17"/>
    <mergeCell ref="AF4:AG4"/>
    <mergeCell ref="C4:E4"/>
    <mergeCell ref="N4:O4"/>
    <mergeCell ref="P4:Q4"/>
    <mergeCell ref="R4:S4"/>
    <mergeCell ref="V4:W4"/>
    <mergeCell ref="X4:Y4"/>
    <mergeCell ref="Z4:AA4"/>
    <mergeCell ref="AB4:AC4"/>
    <mergeCell ref="AD4:AE4"/>
    <mergeCell ref="T4:U4"/>
    <mergeCell ref="B15:H15"/>
  </mergeCells>
  <hyperlinks>
    <hyperlink ref="F17:M17" r:id="rId1" display="http://observatorioemigracao.pt/np4/8713.html" xr:uid="{00000000-0004-0000-0900-000000000000}"/>
    <hyperlink ref="B17" r:id="rId2" display="http://observatorioemigracao.pt/np4/9555.html" xr:uid="{00000000-0004-0000-0900-000001000000}"/>
    <hyperlink ref="F1" location="Indice!A1" display="[índice Ç]" xr:uid="{00000000-0004-0000-0900-000002000000}"/>
    <hyperlink ref="N17:O17" r:id="rId3" display="http://observatorioemigracao.pt/np4/8713.html" xr:uid="{00000000-0004-0000-0900-000003000000}"/>
    <hyperlink ref="P17:Q17" r:id="rId4" display="http://observatorioemigracao.pt/np4/8713.html" xr:uid="{00000000-0004-0000-0900-000004000000}"/>
    <hyperlink ref="R17:S17" r:id="rId5" display="http://observatorioemigracao.pt/np4/8713.html" xr:uid="{00000000-0004-0000-0900-000005000000}"/>
    <hyperlink ref="T17:U17" r:id="rId6" display="http://observatorioemigracao.pt/np4/8713.html" xr:uid="{00000000-0004-0000-0900-000006000000}"/>
    <hyperlink ref="V17:W17" r:id="rId7" display="http://observatorioemigracao.pt/np4/8713.html" xr:uid="{00000000-0004-0000-0900-000007000000}"/>
    <hyperlink ref="X17:Y17" r:id="rId8" display="http://observatorioemigracao.pt/np4/8713.html" xr:uid="{00000000-0004-0000-0900-000008000000}"/>
    <hyperlink ref="Z17:AA17" r:id="rId9" display="http://observatorioemigracao.pt/np4/8713.html" xr:uid="{00000000-0004-0000-0900-000009000000}"/>
    <hyperlink ref="AB17:AC17" r:id="rId10" display="http://observatorioemigracao.pt/np4/8713.html" xr:uid="{00000000-0004-0000-0900-00000A000000}"/>
    <hyperlink ref="AD17:AE17" r:id="rId11" display="http://observatorioemigracao.pt/np4/8713.html" xr:uid="{00000000-0004-0000-0900-00000B000000}"/>
    <hyperlink ref="AF17:AG17" r:id="rId12" display="http://observatorioemigracao.pt/np4/8713.html" xr:uid="{00000000-0004-0000-0900-00000C000000}"/>
    <hyperlink ref="AH17:AI17" r:id="rId13" display="http://observatorioemigracao.pt/np4/8713.html" xr:uid="{00000000-0004-0000-0900-00000D000000}"/>
    <hyperlink ref="AJ17:AK17" r:id="rId14" display="http://observatorioemigracao.pt/np4/8713.html" xr:uid="{00000000-0004-0000-0900-00000E000000}"/>
    <hyperlink ref="AL17:AM17" r:id="rId15" display="http://observatorioemigracao.pt/np4/8713.html" xr:uid="{00000000-0004-0000-0900-00000F000000}"/>
    <hyperlink ref="AN17:AO17" r:id="rId16" display="http://observatorioemigracao.pt/np4/8713.html" xr:uid="{00000000-0004-0000-0900-000010000000}"/>
    <hyperlink ref="B17:M17" r:id="rId17" display="http://observatorioemigracao.pt/np4/10259.html" xr:uid="{54773B43-AD79-48F2-B99B-2F18F78346C0}"/>
  </hyperlinks>
  <pageMargins left="0.7" right="0.7" top="0.75" bottom="0.75" header="0.3" footer="0.3"/>
  <pageSetup paperSize="9" orientation="portrait" horizontalDpi="4294967293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6600-BAA3-45DC-8FED-08D398F16573}">
  <dimension ref="A1:BE83"/>
  <sheetViews>
    <sheetView showGridLines="0" workbookViewId="0">
      <selection activeCell="H13" sqref="H13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5" width="28.83203125" style="1" hidden="1" customWidth="1"/>
    <col min="6" max="13" width="14.83203125" style="1" customWidth="1"/>
    <col min="14" max="14" width="20.33203125" style="1" customWidth="1"/>
    <col min="15" max="15" width="21" style="1" customWidth="1"/>
    <col min="16" max="45" width="14.83203125" style="1" customWidth="1"/>
    <col min="46" max="46" width="16.33203125" style="1" bestFit="1" customWidth="1"/>
    <col min="47" max="47" width="16.33203125" style="1" customWidth="1"/>
    <col min="48" max="48" width="12.83203125" style="2"/>
    <col min="49" max="49" width="15.1640625" style="2" bestFit="1" customWidth="1"/>
    <col min="50" max="16384" width="12.83203125" style="2"/>
  </cols>
  <sheetData>
    <row r="1" spans="1:57" ht="30" customHeight="1" x14ac:dyDescent="0.2">
      <c r="A1" s="3"/>
      <c r="B1" s="4"/>
      <c r="C1" s="4"/>
      <c r="D1" s="4"/>
      <c r="E1" s="4"/>
      <c r="F1" s="7" t="s">
        <v>9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57" ht="45" customHeight="1" thickBot="1" x14ac:dyDescent="0.25">
      <c r="B2" s="315" t="s">
        <v>124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93"/>
      <c r="N2" s="93"/>
      <c r="O2" s="93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</row>
    <row r="3" spans="1:57" customFormat="1" ht="30" customHeight="1" x14ac:dyDescent="0.2">
      <c r="B3" s="332" t="s">
        <v>1</v>
      </c>
      <c r="C3" s="100" t="s">
        <v>53</v>
      </c>
      <c r="D3" s="100"/>
      <c r="E3" s="100"/>
      <c r="F3" s="356" t="s">
        <v>123</v>
      </c>
      <c r="G3" s="356"/>
      <c r="H3" s="356"/>
      <c r="I3" s="356"/>
      <c r="J3" s="356"/>
      <c r="K3" s="356"/>
      <c r="L3" s="356"/>
      <c r="M3" s="356"/>
      <c r="N3" s="356"/>
      <c r="O3" s="356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356"/>
      <c r="AW3" s="356"/>
      <c r="AX3" s="356"/>
      <c r="AY3" s="356"/>
      <c r="AZ3" s="356"/>
      <c r="BA3" s="356"/>
      <c r="BB3" s="356"/>
      <c r="BC3" s="356"/>
    </row>
    <row r="4" spans="1:57" customFormat="1" ht="30" customHeight="1" x14ac:dyDescent="0.2">
      <c r="B4" s="332"/>
      <c r="C4" s="348" t="s">
        <v>0</v>
      </c>
      <c r="D4" s="348"/>
      <c r="E4" s="348"/>
      <c r="F4" s="350" t="s">
        <v>101</v>
      </c>
      <c r="G4" s="373"/>
      <c r="H4" s="360" t="s">
        <v>99</v>
      </c>
      <c r="I4" s="361"/>
      <c r="J4" s="373" t="s">
        <v>100</v>
      </c>
      <c r="K4" s="373"/>
      <c r="L4" s="350" t="s">
        <v>102</v>
      </c>
      <c r="M4" s="373"/>
      <c r="N4" s="350" t="s">
        <v>122</v>
      </c>
      <c r="O4" s="373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  <c r="AV4" s="408"/>
      <c r="AW4" s="408"/>
      <c r="AX4" s="408"/>
      <c r="AY4" s="408"/>
      <c r="AZ4" s="408"/>
      <c r="BA4" s="408"/>
      <c r="BB4" s="358"/>
      <c r="BC4" s="358"/>
      <c r="BD4" s="358"/>
      <c r="BE4" s="358"/>
    </row>
    <row r="5" spans="1:57" customFormat="1" ht="30" customHeight="1" x14ac:dyDescent="0.2">
      <c r="B5" s="333"/>
      <c r="C5" s="74" t="s">
        <v>2</v>
      </c>
      <c r="D5" s="74" t="s">
        <v>78</v>
      </c>
      <c r="E5" s="102" t="s">
        <v>79</v>
      </c>
      <c r="F5" s="136" t="s">
        <v>2</v>
      </c>
      <c r="G5" s="138" t="s">
        <v>10</v>
      </c>
      <c r="H5" s="136" t="s">
        <v>2</v>
      </c>
      <c r="I5" s="137" t="s">
        <v>10</v>
      </c>
      <c r="J5" s="138" t="s">
        <v>2</v>
      </c>
      <c r="K5" s="138" t="s">
        <v>10</v>
      </c>
      <c r="L5" s="136" t="s">
        <v>2</v>
      </c>
      <c r="M5" s="138" t="s">
        <v>10</v>
      </c>
      <c r="N5" s="136" t="s">
        <v>2</v>
      </c>
      <c r="O5" s="138" t="s">
        <v>10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customFormat="1" ht="15" customHeight="1" x14ac:dyDescent="0.2">
      <c r="B6" s="81" t="s">
        <v>0</v>
      </c>
      <c r="C6" s="115">
        <v>309</v>
      </c>
      <c r="D6" s="73">
        <f>SUM(G6,I6,K6,M6,O6,Q6,S6,U6,W6,Y6,AA6,AC6,AE6,AG6,AI6,AK6,AM6,AO6,AQ6,AS6,AU6)</f>
        <v>100</v>
      </c>
      <c r="E6" s="287">
        <f>SUM(AW6,AY6,BA6,BC6,BE6)</f>
        <v>0</v>
      </c>
      <c r="F6" s="225">
        <f>SUM(F7:F12)</f>
        <v>108</v>
      </c>
      <c r="G6" s="224">
        <f>F6*100/C6</f>
        <v>34.95145631067961</v>
      </c>
      <c r="H6" s="222">
        <f>SUM(H7:H12)</f>
        <v>13</v>
      </c>
      <c r="I6" s="223">
        <f>H6*100/C6</f>
        <v>4.2071197411003238</v>
      </c>
      <c r="J6" s="224">
        <f t="shared" ref="J6:L6" si="0">SUM(J7:J12)</f>
        <v>72</v>
      </c>
      <c r="K6" s="224">
        <f>J6*100/C6</f>
        <v>23.300970873786408</v>
      </c>
      <c r="L6" s="222">
        <f t="shared" si="0"/>
        <v>2</v>
      </c>
      <c r="M6" s="224">
        <f>L6*100/C6</f>
        <v>0.6472491909385113</v>
      </c>
      <c r="N6" s="222">
        <f t="shared" ref="N6" si="1">SUM(N7:N12)</f>
        <v>114</v>
      </c>
      <c r="O6" s="224">
        <f>N6*100/C6</f>
        <v>36.893203883495147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customFormat="1" ht="15" customHeight="1" x14ac:dyDescent="0.2">
      <c r="B7" s="128">
        <v>1931</v>
      </c>
      <c r="C7" s="133">
        <v>121</v>
      </c>
      <c r="D7" s="142">
        <f>SUM(G7,I7,K7,M7,O7,Q7,S7,U7,W7,Y7,AA7,AC7,AE7,AG7,AI7,AK7,AM7,AO7,AQ7,AS7,AU7)</f>
        <v>99.999999999999986</v>
      </c>
      <c r="E7" s="141">
        <f>SUM(AW7,AY7,BA7,BC7,BE7)</f>
        <v>0</v>
      </c>
      <c r="F7" s="229">
        <v>33</v>
      </c>
      <c r="G7" s="180">
        <f>F7*100/C7</f>
        <v>27.272727272727273</v>
      </c>
      <c r="H7" s="176">
        <v>6</v>
      </c>
      <c r="I7" s="177">
        <f>H7*100/C7</f>
        <v>4.9586776859504136</v>
      </c>
      <c r="J7" s="178">
        <v>49</v>
      </c>
      <c r="K7" s="180">
        <f>J7*100/C7</f>
        <v>40.495867768595041</v>
      </c>
      <c r="L7" s="176">
        <v>1</v>
      </c>
      <c r="M7" s="180">
        <f>L7*100/C7</f>
        <v>0.82644628099173556</v>
      </c>
      <c r="N7" s="176">
        <v>32</v>
      </c>
      <c r="O7" s="277">
        <f t="shared" ref="O7:O12" si="2">N7*100/C7</f>
        <v>26.446280991735538</v>
      </c>
      <c r="P7" s="49"/>
      <c r="Q7" s="64"/>
      <c r="R7" s="49"/>
      <c r="S7" s="64"/>
      <c r="T7" s="49"/>
      <c r="U7" s="64"/>
      <c r="V7" s="49"/>
      <c r="W7" s="64"/>
      <c r="X7" s="49"/>
      <c r="Y7" s="64"/>
      <c r="Z7" s="49"/>
      <c r="AA7" s="64"/>
      <c r="AB7" s="49"/>
      <c r="AC7" s="64"/>
      <c r="AD7" s="49"/>
      <c r="AE7" s="64"/>
      <c r="AF7" s="49"/>
      <c r="AG7" s="64"/>
      <c r="AH7" s="49"/>
      <c r="AI7" s="64"/>
      <c r="AJ7" s="49"/>
      <c r="AK7" s="64"/>
      <c r="AL7" s="49"/>
      <c r="AM7" s="64"/>
      <c r="AN7" s="49"/>
      <c r="AO7" s="64"/>
      <c r="AP7" s="54"/>
      <c r="AQ7" s="64"/>
      <c r="AR7" s="54"/>
      <c r="AS7" s="64"/>
      <c r="AT7" s="54"/>
      <c r="AU7" s="64"/>
      <c r="AV7" s="54"/>
      <c r="AW7" s="64"/>
      <c r="AX7" s="54"/>
      <c r="AY7" s="64"/>
      <c r="AZ7" s="54"/>
      <c r="BA7" s="64"/>
      <c r="BB7" s="54"/>
      <c r="BC7" s="64"/>
      <c r="BD7" s="54"/>
      <c r="BE7" s="64"/>
    </row>
    <row r="8" spans="1:57" customFormat="1" ht="15" customHeight="1" x14ac:dyDescent="0.2">
      <c r="B8" s="128">
        <v>1932</v>
      </c>
      <c r="C8" s="133">
        <v>70</v>
      </c>
      <c r="D8" s="142">
        <f>SUM(G8,I8,K8,M8,O8,Q8,S8,U8,W8,Y8,AA8,AC8,AE8,AG8,AI8,AK8,AM8,AO8,AQ8,AS8,AU8)</f>
        <v>100</v>
      </c>
      <c r="E8" s="141">
        <f>SUM(AW8,AY8,BA8,BC8,BE8)</f>
        <v>0</v>
      </c>
      <c r="F8" s="229">
        <v>31</v>
      </c>
      <c r="G8" s="180">
        <f>F8*100/C8</f>
        <v>44.285714285714285</v>
      </c>
      <c r="H8" s="176">
        <v>3</v>
      </c>
      <c r="I8" s="177">
        <f>H8*100/C8</f>
        <v>4.2857142857142856</v>
      </c>
      <c r="J8" s="178">
        <v>16</v>
      </c>
      <c r="K8" s="180">
        <f>J8*100/C8</f>
        <v>22.857142857142858</v>
      </c>
      <c r="L8" s="176">
        <v>0</v>
      </c>
      <c r="M8" s="180">
        <f>L8*100/C8</f>
        <v>0</v>
      </c>
      <c r="N8" s="176">
        <v>20</v>
      </c>
      <c r="O8" s="277">
        <f t="shared" si="2"/>
        <v>28.571428571428573</v>
      </c>
      <c r="P8" s="49"/>
      <c r="Q8" s="64"/>
      <c r="R8" s="49"/>
      <c r="S8" s="64"/>
      <c r="T8" s="49"/>
      <c r="U8" s="64"/>
      <c r="V8" s="49"/>
      <c r="W8" s="64"/>
      <c r="X8" s="49"/>
      <c r="Y8" s="64"/>
      <c r="Z8" s="49"/>
      <c r="AA8" s="64"/>
      <c r="AB8" s="49"/>
      <c r="AC8" s="64"/>
      <c r="AD8" s="49"/>
      <c r="AE8" s="64"/>
      <c r="AF8" s="49"/>
      <c r="AG8" s="64"/>
      <c r="AH8" s="49"/>
      <c r="AI8" s="64"/>
      <c r="AJ8" s="49"/>
      <c r="AK8" s="64"/>
      <c r="AL8" s="49"/>
      <c r="AM8" s="64"/>
      <c r="AN8" s="49"/>
      <c r="AO8" s="64"/>
      <c r="AP8" s="54"/>
      <c r="AQ8" s="64"/>
      <c r="AR8" s="54"/>
      <c r="AS8" s="64"/>
      <c r="AT8" s="54"/>
      <c r="AU8" s="64"/>
      <c r="AV8" s="54"/>
      <c r="AW8" s="64"/>
      <c r="AX8" s="54"/>
      <c r="AY8" s="64"/>
      <c r="AZ8" s="54"/>
      <c r="BA8" s="64"/>
      <c r="BB8" s="54"/>
      <c r="BC8" s="64"/>
      <c r="BD8" s="54"/>
      <c r="BE8" s="64"/>
    </row>
    <row r="9" spans="1:57" customFormat="1" ht="15" customHeight="1" x14ac:dyDescent="0.2">
      <c r="B9" s="128">
        <v>1933</v>
      </c>
      <c r="C9" s="133">
        <v>17</v>
      </c>
      <c r="D9" s="142">
        <f>SUM(G9,I9,K9,M9,O9,Q9,S9,U9,W9,Y9,AA9,AC9,AE9,AG9,AI9,AK9,AM9,AO9,AQ9,AS9,AU9)</f>
        <v>100</v>
      </c>
      <c r="E9" s="141">
        <f>SUM(AW9,AY9,BA9,BC9,BE9)</f>
        <v>0</v>
      </c>
      <c r="F9" s="229">
        <v>10</v>
      </c>
      <c r="G9" s="180">
        <f>F9*100/C9</f>
        <v>58.823529411764703</v>
      </c>
      <c r="H9" s="176">
        <v>1</v>
      </c>
      <c r="I9" s="177">
        <f>H9*100/C9</f>
        <v>5.882352941176471</v>
      </c>
      <c r="J9" s="178">
        <v>3</v>
      </c>
      <c r="K9" s="180">
        <f>J9*100/C9</f>
        <v>17.647058823529413</v>
      </c>
      <c r="L9" s="176">
        <v>0</v>
      </c>
      <c r="M9" s="180">
        <f>L9*100/C9</f>
        <v>0</v>
      </c>
      <c r="N9" s="176">
        <v>3</v>
      </c>
      <c r="O9" s="277">
        <f t="shared" si="2"/>
        <v>17.647058823529413</v>
      </c>
      <c r="P9" s="49"/>
      <c r="Q9" s="64"/>
      <c r="R9" s="49"/>
      <c r="S9" s="64"/>
      <c r="T9" s="49"/>
      <c r="U9" s="64"/>
      <c r="V9" s="49"/>
      <c r="W9" s="64"/>
      <c r="X9" s="49"/>
      <c r="Y9" s="64"/>
      <c r="Z9" s="49"/>
      <c r="AA9" s="64"/>
      <c r="AB9" s="49"/>
      <c r="AC9" s="64"/>
      <c r="AD9" s="49"/>
      <c r="AE9" s="64"/>
      <c r="AF9" s="49"/>
      <c r="AG9" s="64"/>
      <c r="AH9" s="49"/>
      <c r="AI9" s="64"/>
      <c r="AJ9" s="49"/>
      <c r="AK9" s="64"/>
      <c r="AL9" s="49"/>
      <c r="AM9" s="64"/>
      <c r="AN9" s="49"/>
      <c r="AO9" s="64"/>
      <c r="AP9" s="54"/>
      <c r="AQ9" s="64"/>
      <c r="AR9" s="54"/>
      <c r="AS9" s="64"/>
      <c r="AT9" s="54"/>
      <c r="AU9" s="64"/>
      <c r="AV9" s="54"/>
      <c r="AW9" s="64"/>
      <c r="AX9" s="54"/>
      <c r="AY9" s="64"/>
      <c r="AZ9" s="54"/>
      <c r="BA9" s="64"/>
      <c r="BB9" s="54"/>
      <c r="BC9" s="64"/>
      <c r="BD9" s="54"/>
      <c r="BE9" s="64"/>
    </row>
    <row r="10" spans="1:57" customFormat="1" ht="15" customHeight="1" x14ac:dyDescent="0.2">
      <c r="B10" s="128">
        <v>1934</v>
      </c>
      <c r="C10" s="133">
        <v>34</v>
      </c>
      <c r="D10" s="142">
        <f>SUM(G10,I10,K10,M10,O10,Q10,S10,U10,W10,Y10,AA10,AC10,AE10,AG10,AI10,AK10,AM10,AO10,AQ10,AS10,AU10)</f>
        <v>100</v>
      </c>
      <c r="E10" s="141">
        <f>SUM(AW10,AY10,BA10,BC10,BE10)</f>
        <v>0</v>
      </c>
      <c r="F10" s="229">
        <v>20</v>
      </c>
      <c r="G10" s="180">
        <f>F10*100/C10</f>
        <v>58.823529411764703</v>
      </c>
      <c r="H10" s="176">
        <v>1</v>
      </c>
      <c r="I10" s="177">
        <f>H10*100/C10</f>
        <v>2.9411764705882355</v>
      </c>
      <c r="J10" s="178">
        <v>2</v>
      </c>
      <c r="K10" s="180">
        <f>J10*100/C10</f>
        <v>5.882352941176471</v>
      </c>
      <c r="L10" s="176">
        <v>1</v>
      </c>
      <c r="M10" s="180">
        <f>L10*100/C10</f>
        <v>2.9411764705882355</v>
      </c>
      <c r="N10" s="176">
        <v>10</v>
      </c>
      <c r="O10" s="277">
        <f t="shared" si="2"/>
        <v>29.411764705882351</v>
      </c>
      <c r="P10" s="49"/>
      <c r="Q10" s="64"/>
      <c r="R10" s="49"/>
      <c r="S10" s="64"/>
      <c r="T10" s="49"/>
      <c r="U10" s="64"/>
      <c r="V10" s="49"/>
      <c r="W10" s="64"/>
      <c r="X10" s="49"/>
      <c r="Y10" s="64"/>
      <c r="Z10" s="49"/>
      <c r="AA10" s="64"/>
      <c r="AB10" s="49"/>
      <c r="AC10" s="64"/>
      <c r="AD10" s="49"/>
      <c r="AE10" s="64"/>
      <c r="AF10" s="49"/>
      <c r="AG10" s="64"/>
      <c r="AH10" s="49"/>
      <c r="AI10" s="64"/>
      <c r="AJ10" s="49"/>
      <c r="AK10" s="64"/>
      <c r="AL10" s="49"/>
      <c r="AM10" s="64"/>
      <c r="AN10" s="49"/>
      <c r="AO10" s="64"/>
      <c r="AP10" s="54"/>
      <c r="AQ10" s="64"/>
      <c r="AR10" s="54"/>
      <c r="AS10" s="64"/>
      <c r="AT10" s="54"/>
      <c r="AU10" s="64"/>
      <c r="AV10" s="54"/>
      <c r="AW10" s="64"/>
      <c r="AX10" s="54"/>
      <c r="AY10" s="64"/>
      <c r="AZ10" s="54"/>
      <c r="BA10" s="64"/>
      <c r="BB10" s="54"/>
      <c r="BC10" s="64"/>
      <c r="BD10" s="54"/>
      <c r="BE10" s="64"/>
    </row>
    <row r="11" spans="1:57" customFormat="1" ht="15" customHeight="1" x14ac:dyDescent="0.2">
      <c r="B11" s="128">
        <v>1935</v>
      </c>
      <c r="C11" s="133">
        <v>0</v>
      </c>
      <c r="D11" s="142">
        <v>0</v>
      </c>
      <c r="E11" s="141">
        <v>0</v>
      </c>
      <c r="F11" s="229">
        <v>0</v>
      </c>
      <c r="G11" s="180">
        <v>0</v>
      </c>
      <c r="H11" s="176">
        <v>0</v>
      </c>
      <c r="I11" s="177">
        <v>0</v>
      </c>
      <c r="J11" s="178">
        <v>0</v>
      </c>
      <c r="K11" s="180">
        <v>0</v>
      </c>
      <c r="L11" s="176">
        <v>0</v>
      </c>
      <c r="M11" s="180">
        <v>0</v>
      </c>
      <c r="N11" s="176">
        <v>0</v>
      </c>
      <c r="O11" s="277">
        <v>0</v>
      </c>
      <c r="P11" s="49"/>
      <c r="Q11" s="64"/>
      <c r="R11" s="49"/>
      <c r="S11" s="64"/>
      <c r="T11" s="49"/>
      <c r="U11" s="64"/>
      <c r="V11" s="49"/>
      <c r="W11" s="64"/>
      <c r="X11" s="49"/>
      <c r="Y11" s="64"/>
      <c r="Z11" s="49"/>
      <c r="AA11" s="64"/>
      <c r="AB11" s="49"/>
      <c r="AC11" s="64"/>
      <c r="AD11" s="49"/>
      <c r="AE11" s="64"/>
      <c r="AF11" s="49"/>
      <c r="AG11" s="64"/>
      <c r="AH11" s="49"/>
      <c r="AI11" s="64"/>
      <c r="AJ11" s="49"/>
      <c r="AK11" s="64"/>
      <c r="AL11" s="49"/>
      <c r="AM11" s="64"/>
      <c r="AN11" s="49"/>
      <c r="AO11" s="64"/>
      <c r="AP11" s="54"/>
      <c r="AQ11" s="64"/>
      <c r="AR11" s="54"/>
      <c r="AS11" s="64"/>
      <c r="AT11" s="54"/>
      <c r="AU11" s="64"/>
      <c r="AV11" s="54"/>
      <c r="AW11" s="64"/>
      <c r="AX11" s="54"/>
      <c r="AY11" s="64"/>
      <c r="AZ11" s="54"/>
      <c r="BA11" s="64"/>
      <c r="BB11" s="54"/>
      <c r="BC11" s="64"/>
      <c r="BD11" s="54"/>
      <c r="BE11" s="64"/>
    </row>
    <row r="12" spans="1:57" customFormat="1" ht="15" customHeight="1" x14ac:dyDescent="0.2">
      <c r="B12" s="126">
        <v>1936</v>
      </c>
      <c r="C12" s="77">
        <v>67</v>
      </c>
      <c r="D12" s="63">
        <f>SUM(G12,I12,K12,M12,O12,Q12,S12,U12,W12,Y12,AA12,AC12,AE12,AG12,AI12,AK12,AM12,AO12,AQ12,AS12,AU12)</f>
        <v>100</v>
      </c>
      <c r="E12" s="62">
        <f>SUM(AW12,AY12,BA12,BC12,BE12)</f>
        <v>0</v>
      </c>
      <c r="F12" s="228">
        <v>14</v>
      </c>
      <c r="G12" s="173">
        <f>F12*100/C12</f>
        <v>20.895522388059703</v>
      </c>
      <c r="H12" s="181">
        <v>2</v>
      </c>
      <c r="I12" s="182">
        <f>H12*100/C12</f>
        <v>2.9850746268656718</v>
      </c>
      <c r="J12" s="227">
        <v>2</v>
      </c>
      <c r="K12" s="173">
        <f>J12*100/C12</f>
        <v>2.9850746268656718</v>
      </c>
      <c r="L12" s="181">
        <v>0</v>
      </c>
      <c r="M12" s="185">
        <f>L12*100/C12</f>
        <v>0</v>
      </c>
      <c r="N12" s="181">
        <v>49</v>
      </c>
      <c r="O12" s="296">
        <f t="shared" si="2"/>
        <v>73.134328358208961</v>
      </c>
      <c r="P12" s="49"/>
      <c r="Q12" s="64"/>
      <c r="R12" s="49"/>
      <c r="S12" s="64"/>
      <c r="T12" s="49"/>
      <c r="U12" s="64"/>
      <c r="V12" s="49"/>
      <c r="W12" s="64"/>
      <c r="X12" s="49"/>
      <c r="Y12" s="64"/>
      <c r="Z12" s="49"/>
      <c r="AA12" s="64"/>
      <c r="AB12" s="49"/>
      <c r="AC12" s="64"/>
      <c r="AD12" s="49"/>
      <c r="AE12" s="64"/>
      <c r="AF12" s="49"/>
      <c r="AG12" s="64"/>
      <c r="AH12" s="49"/>
      <c r="AI12" s="64"/>
      <c r="AJ12" s="49"/>
      <c r="AK12" s="64"/>
      <c r="AL12" s="49"/>
      <c r="AM12" s="64"/>
      <c r="AN12" s="49"/>
      <c r="AO12" s="64"/>
      <c r="AP12" s="54"/>
      <c r="AQ12" s="64"/>
      <c r="AR12" s="54"/>
      <c r="AS12" s="64"/>
      <c r="AT12" s="54"/>
      <c r="AU12" s="64"/>
      <c r="AV12" s="54"/>
      <c r="AW12" s="64"/>
      <c r="AX12" s="54"/>
      <c r="AY12" s="64"/>
      <c r="AZ12" s="54"/>
      <c r="BA12" s="64"/>
      <c r="BB12" s="54"/>
      <c r="BC12" s="64"/>
      <c r="BD12" s="54"/>
      <c r="BE12" s="64"/>
    </row>
    <row r="13" spans="1:57" customFormat="1" ht="15" customHeight="1" x14ac:dyDescent="0.2">
      <c r="AV13" s="55"/>
    </row>
    <row r="14" spans="1:57" customFormat="1" ht="46.5" customHeight="1" x14ac:dyDescent="0.2">
      <c r="A14" s="8" t="s">
        <v>7</v>
      </c>
      <c r="B14" s="316" t="s">
        <v>126</v>
      </c>
      <c r="C14" s="316"/>
      <c r="D14" s="316"/>
      <c r="E14" s="316"/>
      <c r="F14" s="316"/>
      <c r="G14" s="316"/>
      <c r="H14" s="316"/>
      <c r="I14" s="28"/>
      <c r="J14" s="28"/>
      <c r="K14" s="28"/>
      <c r="L14" s="28"/>
      <c r="M14" s="28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57" customFormat="1" ht="35.25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57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spans="1:47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</row>
    <row r="18" spans="1:47" customFormat="1" ht="15" customHeight="1" x14ac:dyDescent="0.2"/>
    <row r="19" spans="1:47" customFormat="1" ht="15" customHeight="1" x14ac:dyDescent="0.2"/>
    <row r="20" spans="1:47" customFormat="1" ht="15" customHeight="1" x14ac:dyDescent="0.2"/>
    <row r="21" spans="1:47" customFormat="1" ht="15" customHeight="1" x14ac:dyDescent="0.2">
      <c r="C21" s="1"/>
      <c r="D21" s="1"/>
    </row>
    <row r="22" spans="1:47" customFormat="1" ht="15" customHeight="1" x14ac:dyDescent="0.2">
      <c r="C22" s="1"/>
      <c r="D22" s="1"/>
    </row>
    <row r="23" spans="1:47" customFormat="1" ht="15" customHeight="1" x14ac:dyDescent="0.2">
      <c r="C23" s="1"/>
      <c r="D23" s="1"/>
    </row>
    <row r="24" spans="1:47" customFormat="1" ht="15" customHeight="1" x14ac:dyDescent="0.2">
      <c r="C24" s="1"/>
      <c r="D24" s="1"/>
    </row>
    <row r="25" spans="1:47" customFormat="1" ht="15" customHeight="1" x14ac:dyDescent="0.2">
      <c r="C25" s="1"/>
      <c r="D25" s="1"/>
    </row>
    <row r="26" spans="1:47" customFormat="1" ht="15" customHeight="1" x14ac:dyDescent="0.2">
      <c r="C26" s="1"/>
      <c r="D26" s="1"/>
    </row>
    <row r="27" spans="1:47" customFormat="1" ht="15" customHeight="1" x14ac:dyDescent="0.2">
      <c r="C27" s="1"/>
      <c r="D27" s="1"/>
    </row>
    <row r="28" spans="1:47" customFormat="1" ht="30" customHeight="1" x14ac:dyDescent="0.2">
      <c r="A28" s="2"/>
      <c r="C28" s="1"/>
      <c r="D28" s="1"/>
    </row>
    <row r="29" spans="1:47" customFormat="1" ht="15" customHeight="1" x14ac:dyDescent="0.2">
      <c r="A29" s="2"/>
      <c r="C29" s="1"/>
      <c r="D29" s="1"/>
    </row>
    <row r="30" spans="1:47" customFormat="1" ht="15" customHeight="1" x14ac:dyDescent="0.2">
      <c r="A30" s="2"/>
    </row>
    <row r="31" spans="1:47" customFormat="1" ht="15" customHeight="1" x14ac:dyDescent="0.2">
      <c r="A31" s="2"/>
    </row>
    <row r="32" spans="1:47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47" customFormat="1" ht="15" customHeight="1" x14ac:dyDescent="0.2"/>
    <row r="66" spans="2:47" customFormat="1" ht="15" customHeight="1" x14ac:dyDescent="0.2"/>
    <row r="67" spans="2:47" customFormat="1" ht="15" customHeight="1" x14ac:dyDescent="0.2"/>
    <row r="68" spans="2:47" customFormat="1" ht="15" customHeight="1" x14ac:dyDescent="0.2"/>
    <row r="69" spans="2:47" customFormat="1" ht="15" customHeight="1" x14ac:dyDescent="0.2"/>
    <row r="70" spans="2:47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2:47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2:47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2:47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2:47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2:47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2:47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2:47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2:47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2:47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2:47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2:47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2:47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2:47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</sheetData>
  <mergeCells count="34">
    <mergeCell ref="AV3:BC3"/>
    <mergeCell ref="C4:E4"/>
    <mergeCell ref="F4:G4"/>
    <mergeCell ref="H4:I4"/>
    <mergeCell ref="J4:K4"/>
    <mergeCell ref="AZ4:BA4"/>
    <mergeCell ref="BB4:BC4"/>
    <mergeCell ref="P4:Q4"/>
    <mergeCell ref="R4:S4"/>
    <mergeCell ref="T4:U4"/>
    <mergeCell ref="V4:W4"/>
    <mergeCell ref="X4:Y4"/>
    <mergeCell ref="AN4:AO4"/>
    <mergeCell ref="AP4:AQ4"/>
    <mergeCell ref="AL4:AM4"/>
    <mergeCell ref="AB4:AC4"/>
    <mergeCell ref="BD4:BE4"/>
    <mergeCell ref="AR4:AS4"/>
    <mergeCell ref="AT4:AU4"/>
    <mergeCell ref="AV4:AW4"/>
    <mergeCell ref="AX4:AY4"/>
    <mergeCell ref="B2:L2"/>
    <mergeCell ref="L4:M4"/>
    <mergeCell ref="N4:O4"/>
    <mergeCell ref="B17:M17"/>
    <mergeCell ref="B14:H14"/>
    <mergeCell ref="B15:H15"/>
    <mergeCell ref="F3:O3"/>
    <mergeCell ref="B3:B5"/>
    <mergeCell ref="AD4:AE4"/>
    <mergeCell ref="AF4:AG4"/>
    <mergeCell ref="AH4:AI4"/>
    <mergeCell ref="AJ4:AK4"/>
    <mergeCell ref="Z4:AA4"/>
  </mergeCells>
  <hyperlinks>
    <hyperlink ref="F17:M17" r:id="rId1" display="http://observatorioemigracao.pt/np4/8713.html" xr:uid="{23501790-9CC1-4C45-9FB7-2CF005FD7F8A}"/>
    <hyperlink ref="B17" r:id="rId2" display="http://observatorioemigracao.pt/np4/9555.html" xr:uid="{A4FE7B6E-8D83-4930-A6D6-BA201F7A1234}"/>
    <hyperlink ref="F1" location="Indice!A1" display="[índice Ç]" xr:uid="{952D53E1-39DC-4536-B2FD-2CE88CDDE54D}"/>
    <hyperlink ref="N17:O17" r:id="rId3" display="http://observatorioemigracao.pt/np4/8713.html" xr:uid="{6CF63729-990B-44E1-B44C-3513407C8B8F}"/>
    <hyperlink ref="P17:Q17" r:id="rId4" display="http://observatorioemigracao.pt/np4/8713.html" xr:uid="{753A807B-A1B3-4934-8D30-EDDF1DA34EF4}"/>
    <hyperlink ref="R17:S17" r:id="rId5" display="http://observatorioemigracao.pt/np4/8713.html" xr:uid="{6F610562-D8E4-459C-A3CB-8535DCB43FE7}"/>
    <hyperlink ref="T17:U17" r:id="rId6" display="http://observatorioemigracao.pt/np4/8713.html" xr:uid="{027465A7-3519-4BC2-9787-55DD7AE349D4}"/>
    <hyperlink ref="V17:W17" r:id="rId7" display="http://observatorioemigracao.pt/np4/8713.html" xr:uid="{3410E44D-C7BB-47C5-863A-BC69B8CE3437}"/>
    <hyperlink ref="X17:Y17" r:id="rId8" display="http://observatorioemigracao.pt/np4/8713.html" xr:uid="{92F13859-B6FD-4B8F-B67E-E1369C1079A7}"/>
    <hyperlink ref="Z17:AA17" r:id="rId9" display="http://observatorioemigracao.pt/np4/8713.html" xr:uid="{1F947943-62C7-4469-88F6-72593325770D}"/>
    <hyperlink ref="AB17:AC17" r:id="rId10" display="http://observatorioemigracao.pt/np4/8713.html" xr:uid="{8517C877-89D4-46B2-9646-D6CEE690E8AC}"/>
    <hyperlink ref="AD17:AE17" r:id="rId11" display="http://observatorioemigracao.pt/np4/8713.html" xr:uid="{9F9C5291-A74F-402A-891F-D96F722E12D6}"/>
    <hyperlink ref="AF17:AG17" r:id="rId12" display="http://observatorioemigracao.pt/np4/8713.html" xr:uid="{B2F3CE50-C671-4699-8F9D-EA1D05D356C7}"/>
    <hyperlink ref="AH17:AI17" r:id="rId13" display="http://observatorioemigracao.pt/np4/8713.html" xr:uid="{D8CAED1C-B4AE-4E82-979F-D169290E7DFD}"/>
    <hyperlink ref="AJ17:AK17" r:id="rId14" display="http://observatorioemigracao.pt/np4/8713.html" xr:uid="{987AFBB4-7064-41B5-BDF0-689C992ED14F}"/>
    <hyperlink ref="AL17:AM17" r:id="rId15" display="http://observatorioemigracao.pt/np4/8713.html" xr:uid="{D0835903-6832-471C-A5F4-2055D5BC10E8}"/>
    <hyperlink ref="AN17:AO17" r:id="rId16" display="http://observatorioemigracao.pt/np4/8713.html" xr:uid="{56EF4A1D-32CE-4F8C-8C47-B10251CEAA14}"/>
    <hyperlink ref="B17:M17" r:id="rId17" display="http://observatorioemigracao.pt/np4/10259.html" xr:uid="{F0077A5E-FCA0-4803-A93A-F0255EBAF35B}"/>
  </hyperlinks>
  <pageMargins left="0.7" right="0.7" top="0.75" bottom="0.75" header="0.3" footer="0.3"/>
  <pageSetup paperSize="9" orientation="portrait" horizontalDpi="4294967293" r:id="rId18"/>
  <drawing r:id="rId1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83"/>
  <sheetViews>
    <sheetView showGridLines="0" topLeftCell="F1" workbookViewId="0">
      <selection activeCell="K13" sqref="K13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4" width="28.83203125" style="1" hidden="1" customWidth="1"/>
    <col min="5" max="22" width="14.83203125" style="1" customWidth="1"/>
    <col min="23" max="16384" width="12.83203125" style="2"/>
  </cols>
  <sheetData>
    <row r="1" spans="1:22" ht="30" customHeight="1" x14ac:dyDescent="0.2">
      <c r="A1" s="3"/>
      <c r="B1" s="4"/>
      <c r="C1" s="4"/>
      <c r="D1" s="4"/>
      <c r="E1" s="7" t="s">
        <v>9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45" customHeight="1" thickBot="1" x14ac:dyDescent="0.25">
      <c r="B2" s="409" t="s">
        <v>103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customFormat="1" ht="30" customHeight="1" x14ac:dyDescent="0.2">
      <c r="B3" s="342" t="s">
        <v>1</v>
      </c>
      <c r="C3" s="400" t="s">
        <v>51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</row>
    <row r="4" spans="1:22" customFormat="1" ht="30" customHeight="1" x14ac:dyDescent="0.2">
      <c r="B4" s="332"/>
      <c r="C4" s="347" t="s">
        <v>0</v>
      </c>
      <c r="D4" s="347"/>
      <c r="E4" s="350" t="s">
        <v>45</v>
      </c>
      <c r="F4" s="351"/>
      <c r="G4" s="410" t="s">
        <v>46</v>
      </c>
      <c r="H4" s="410"/>
      <c r="I4" s="350" t="s">
        <v>120</v>
      </c>
      <c r="J4" s="351"/>
      <c r="K4" s="373" t="s">
        <v>47</v>
      </c>
      <c r="L4" s="373"/>
      <c r="M4" s="350" t="s">
        <v>54</v>
      </c>
      <c r="N4" s="351"/>
      <c r="O4" s="373" t="s">
        <v>129</v>
      </c>
      <c r="P4" s="373"/>
      <c r="Q4" s="350" t="s">
        <v>48</v>
      </c>
      <c r="R4" s="351"/>
      <c r="S4" s="350" t="s">
        <v>49</v>
      </c>
      <c r="T4" s="351"/>
      <c r="U4" s="373" t="s">
        <v>11</v>
      </c>
      <c r="V4" s="373"/>
    </row>
    <row r="5" spans="1:22" customFormat="1" ht="30" customHeight="1" x14ac:dyDescent="0.2">
      <c r="B5" s="333"/>
      <c r="C5" s="74" t="s">
        <v>2</v>
      </c>
      <c r="D5" s="74" t="s">
        <v>10</v>
      </c>
      <c r="E5" s="285" t="s">
        <v>2</v>
      </c>
      <c r="F5" s="286" t="s">
        <v>10</v>
      </c>
      <c r="G5" s="144" t="s">
        <v>2</v>
      </c>
      <c r="H5" s="144" t="s">
        <v>10</v>
      </c>
      <c r="I5" s="285" t="s">
        <v>2</v>
      </c>
      <c r="J5" s="286" t="s">
        <v>10</v>
      </c>
      <c r="K5" s="144" t="s">
        <v>2</v>
      </c>
      <c r="L5" s="144" t="s">
        <v>10</v>
      </c>
      <c r="M5" s="285" t="s">
        <v>2</v>
      </c>
      <c r="N5" s="286" t="s">
        <v>10</v>
      </c>
      <c r="O5" s="144" t="s">
        <v>2</v>
      </c>
      <c r="P5" s="144" t="s">
        <v>10</v>
      </c>
      <c r="Q5" s="285" t="s">
        <v>2</v>
      </c>
      <c r="R5" s="286" t="s">
        <v>10</v>
      </c>
      <c r="S5" s="285" t="s">
        <v>2</v>
      </c>
      <c r="T5" s="286" t="s">
        <v>10</v>
      </c>
      <c r="U5" s="144" t="s">
        <v>2</v>
      </c>
      <c r="V5" s="144" t="s">
        <v>10</v>
      </c>
    </row>
    <row r="6" spans="1:22" customFormat="1" ht="15" customHeight="1" x14ac:dyDescent="0.2">
      <c r="B6" s="81" t="s">
        <v>0</v>
      </c>
      <c r="C6" s="115">
        <v>309</v>
      </c>
      <c r="D6" s="82">
        <f>SUM(F6,H6,J6,L6,N6,P6,R6,T6,V6)</f>
        <v>100</v>
      </c>
      <c r="E6" s="297">
        <f>SUM(E7:E12)</f>
        <v>6</v>
      </c>
      <c r="F6" s="298">
        <f>E6*100/C6</f>
        <v>1.941747572815534</v>
      </c>
      <c r="G6" s="221">
        <f t="shared" ref="G6:U6" si="0">SUM(G7:G12)</f>
        <v>2</v>
      </c>
      <c r="H6" s="221">
        <f>G6*100/C6</f>
        <v>0.6472491909385113</v>
      </c>
      <c r="I6" s="297">
        <f t="shared" si="0"/>
        <v>4</v>
      </c>
      <c r="J6" s="298">
        <f>I6*100/C6</f>
        <v>1.2944983818770226</v>
      </c>
      <c r="K6" s="221">
        <f t="shared" si="0"/>
        <v>6</v>
      </c>
      <c r="L6" s="221">
        <f>K6*100/C6</f>
        <v>1.941747572815534</v>
      </c>
      <c r="M6" s="297">
        <f t="shared" si="0"/>
        <v>20</v>
      </c>
      <c r="N6" s="298">
        <f>M6*100/C6</f>
        <v>6.4724919093851137</v>
      </c>
      <c r="O6" s="221">
        <f t="shared" si="0"/>
        <v>236</v>
      </c>
      <c r="P6" s="221">
        <f>O6*100/C6</f>
        <v>76.375404530744333</v>
      </c>
      <c r="Q6" s="297">
        <f t="shared" si="0"/>
        <v>1</v>
      </c>
      <c r="R6" s="298">
        <f>Q6*100/C6</f>
        <v>0.32362459546925565</v>
      </c>
      <c r="S6" s="297">
        <f t="shared" si="0"/>
        <v>1</v>
      </c>
      <c r="T6" s="298">
        <f>S6*100/C6</f>
        <v>0.32362459546925565</v>
      </c>
      <c r="U6" s="221">
        <f t="shared" si="0"/>
        <v>33</v>
      </c>
      <c r="V6" s="221">
        <f>U6*100/C6</f>
        <v>10.679611650485437</v>
      </c>
    </row>
    <row r="7" spans="1:22" customFormat="1" ht="15" customHeight="1" x14ac:dyDescent="0.2">
      <c r="B7" s="128">
        <v>1931</v>
      </c>
      <c r="C7" s="133">
        <v>121</v>
      </c>
      <c r="D7" s="143">
        <f>SUM(F7,H7,J7,L7,N7,P7,R7,T7,V7)</f>
        <v>100</v>
      </c>
      <c r="E7" s="176">
        <v>6</v>
      </c>
      <c r="F7" s="177">
        <f>E7*100/C7</f>
        <v>4.9586776859504136</v>
      </c>
      <c r="G7" s="178">
        <v>2</v>
      </c>
      <c r="H7" s="180">
        <f>G7*100/C7</f>
        <v>1.6528925619834711</v>
      </c>
      <c r="I7" s="176">
        <v>2</v>
      </c>
      <c r="J7" s="177">
        <f>I7*100/C7</f>
        <v>1.6528925619834711</v>
      </c>
      <c r="K7" s="178">
        <v>5</v>
      </c>
      <c r="L7" s="180">
        <f>K7*100/C7</f>
        <v>4.1322314049586772</v>
      </c>
      <c r="M7" s="176">
        <v>12</v>
      </c>
      <c r="N7" s="177">
        <f>M7*100/C7</f>
        <v>9.9173553719008272</v>
      </c>
      <c r="O7" s="178">
        <v>70</v>
      </c>
      <c r="P7" s="180">
        <f>O7*100/C7</f>
        <v>57.851239669421489</v>
      </c>
      <c r="Q7" s="176">
        <v>1</v>
      </c>
      <c r="R7" s="177">
        <f>Q7*100/C7</f>
        <v>0.82644628099173556</v>
      </c>
      <c r="S7" s="176">
        <v>0</v>
      </c>
      <c r="T7" s="177">
        <f>S7*100/C7</f>
        <v>0</v>
      </c>
      <c r="U7" s="178">
        <v>23</v>
      </c>
      <c r="V7" s="180">
        <f>U7*100/C7</f>
        <v>19.008264462809919</v>
      </c>
    </row>
    <row r="8" spans="1:22" customFormat="1" ht="15" customHeight="1" x14ac:dyDescent="0.2">
      <c r="B8" s="128">
        <v>1932</v>
      </c>
      <c r="C8" s="133">
        <v>70</v>
      </c>
      <c r="D8" s="143">
        <f>SUM(F8,H8,J8,L8,N8,P8,R8,T8,V8)</f>
        <v>100</v>
      </c>
      <c r="E8" s="176">
        <v>0</v>
      </c>
      <c r="F8" s="177">
        <f>E8*100/C8</f>
        <v>0</v>
      </c>
      <c r="G8" s="178">
        <v>0</v>
      </c>
      <c r="H8" s="180">
        <f>G8*100/C8</f>
        <v>0</v>
      </c>
      <c r="I8" s="176">
        <v>2</v>
      </c>
      <c r="J8" s="177">
        <f>I8*100/C8</f>
        <v>2.8571428571428572</v>
      </c>
      <c r="K8" s="178">
        <v>0</v>
      </c>
      <c r="L8" s="180">
        <f>K8*100/C8</f>
        <v>0</v>
      </c>
      <c r="M8" s="176">
        <v>7</v>
      </c>
      <c r="N8" s="177">
        <f>M8*100/C8</f>
        <v>10</v>
      </c>
      <c r="O8" s="178">
        <v>57</v>
      </c>
      <c r="P8" s="180">
        <f>O8*100/C8</f>
        <v>81.428571428571431</v>
      </c>
      <c r="Q8" s="176">
        <v>0</v>
      </c>
      <c r="R8" s="177">
        <f>Q8*100/C8</f>
        <v>0</v>
      </c>
      <c r="S8" s="176">
        <v>0</v>
      </c>
      <c r="T8" s="177">
        <f>S8*100/C8</f>
        <v>0</v>
      </c>
      <c r="U8" s="178">
        <v>4</v>
      </c>
      <c r="V8" s="180">
        <f>U8*100/C8</f>
        <v>5.7142857142857144</v>
      </c>
    </row>
    <row r="9" spans="1:22" customFormat="1" ht="15" customHeight="1" x14ac:dyDescent="0.2">
      <c r="B9" s="128">
        <v>1933</v>
      </c>
      <c r="C9" s="133">
        <v>17</v>
      </c>
      <c r="D9" s="143">
        <f>SUM(F9,H9,J9,L9,N9,P9,R9,T9,V9)</f>
        <v>100.00000000000001</v>
      </c>
      <c r="E9" s="176">
        <v>0</v>
      </c>
      <c r="F9" s="177">
        <f>E9*100/C9</f>
        <v>0</v>
      </c>
      <c r="G9" s="178">
        <v>0</v>
      </c>
      <c r="H9" s="180">
        <f>G9*100/C9</f>
        <v>0</v>
      </c>
      <c r="I9" s="176">
        <v>0</v>
      </c>
      <c r="J9" s="177">
        <f>I9*100/C9</f>
        <v>0</v>
      </c>
      <c r="K9" s="178">
        <v>0</v>
      </c>
      <c r="L9" s="180">
        <f>K9*100/C9</f>
        <v>0</v>
      </c>
      <c r="M9" s="176">
        <v>1</v>
      </c>
      <c r="N9" s="177">
        <f>M9*100/C9</f>
        <v>5.882352941176471</v>
      </c>
      <c r="O9" s="178">
        <v>14</v>
      </c>
      <c r="P9" s="180">
        <f>O9*100/C9</f>
        <v>82.352941176470594</v>
      </c>
      <c r="Q9" s="176">
        <v>0</v>
      </c>
      <c r="R9" s="177">
        <f>Q9*100/C9</f>
        <v>0</v>
      </c>
      <c r="S9" s="176">
        <v>0</v>
      </c>
      <c r="T9" s="177">
        <f>S9*100/C9</f>
        <v>0</v>
      </c>
      <c r="U9" s="178">
        <v>2</v>
      </c>
      <c r="V9" s="180">
        <f>U9*100/C9</f>
        <v>11.764705882352942</v>
      </c>
    </row>
    <row r="10" spans="1:22" customFormat="1" ht="15" customHeight="1" x14ac:dyDescent="0.2">
      <c r="B10" s="128">
        <v>1934</v>
      </c>
      <c r="C10" s="133">
        <v>34</v>
      </c>
      <c r="D10" s="143">
        <f>SUM(F10,H10,J10,L10,N10,P10,R10,T10,V10)</f>
        <v>100</v>
      </c>
      <c r="E10" s="176">
        <v>0</v>
      </c>
      <c r="F10" s="177">
        <f>E10*100/C10</f>
        <v>0</v>
      </c>
      <c r="G10" s="178">
        <v>0</v>
      </c>
      <c r="H10" s="180">
        <f>G10*100/C10</f>
        <v>0</v>
      </c>
      <c r="I10" s="176">
        <v>0</v>
      </c>
      <c r="J10" s="177">
        <f>I10*100/C10</f>
        <v>0</v>
      </c>
      <c r="K10" s="178">
        <v>0</v>
      </c>
      <c r="L10" s="180">
        <f>K10*100/C10</f>
        <v>0</v>
      </c>
      <c r="M10" s="176">
        <v>0</v>
      </c>
      <c r="N10" s="177">
        <f>M10*100/C10</f>
        <v>0</v>
      </c>
      <c r="O10" s="178">
        <v>31</v>
      </c>
      <c r="P10" s="180">
        <f>O10*100/C10</f>
        <v>91.17647058823529</v>
      </c>
      <c r="Q10" s="176">
        <v>0</v>
      </c>
      <c r="R10" s="177">
        <f>Q10*100/C10</f>
        <v>0</v>
      </c>
      <c r="S10" s="176">
        <v>1</v>
      </c>
      <c r="T10" s="177">
        <f>S10*100/C10</f>
        <v>2.9411764705882355</v>
      </c>
      <c r="U10" s="178">
        <v>2</v>
      </c>
      <c r="V10" s="180">
        <f>U10*100/C10</f>
        <v>5.882352941176471</v>
      </c>
    </row>
    <row r="11" spans="1:22" customFormat="1" ht="15" customHeight="1" x14ac:dyDescent="0.2">
      <c r="B11" s="128">
        <v>1935</v>
      </c>
      <c r="C11" s="133">
        <v>0</v>
      </c>
      <c r="D11" s="143">
        <v>0</v>
      </c>
      <c r="E11" s="176">
        <v>0</v>
      </c>
      <c r="F11" s="177">
        <v>0</v>
      </c>
      <c r="G11" s="178">
        <v>0</v>
      </c>
      <c r="H11" s="180">
        <v>0</v>
      </c>
      <c r="I11" s="176">
        <v>0</v>
      </c>
      <c r="J11" s="177">
        <v>0</v>
      </c>
      <c r="K11" s="178">
        <v>0</v>
      </c>
      <c r="L11" s="180">
        <v>0</v>
      </c>
      <c r="M11" s="176">
        <v>0</v>
      </c>
      <c r="N11" s="177">
        <v>0</v>
      </c>
      <c r="O11" s="178">
        <v>0</v>
      </c>
      <c r="P11" s="180">
        <v>0</v>
      </c>
      <c r="Q11" s="176">
        <v>0</v>
      </c>
      <c r="R11" s="177">
        <v>0</v>
      </c>
      <c r="S11" s="176">
        <v>0</v>
      </c>
      <c r="T11" s="177">
        <v>0</v>
      </c>
      <c r="U11" s="178">
        <v>0</v>
      </c>
      <c r="V11" s="180">
        <v>0</v>
      </c>
    </row>
    <row r="12" spans="1:22" customFormat="1" ht="15" customHeight="1" x14ac:dyDescent="0.2">
      <c r="B12" s="126">
        <v>1936</v>
      </c>
      <c r="C12" s="77">
        <v>67</v>
      </c>
      <c r="D12" s="88">
        <f>SUM(F12,H12,J12,L12,N12,P12,R12,T12,V12)</f>
        <v>100</v>
      </c>
      <c r="E12" s="181">
        <v>0</v>
      </c>
      <c r="F12" s="182">
        <f>E12*100/C12</f>
        <v>0</v>
      </c>
      <c r="G12" s="227">
        <v>0</v>
      </c>
      <c r="H12" s="173">
        <f>G12*100/C12</f>
        <v>0</v>
      </c>
      <c r="I12" s="181">
        <v>0</v>
      </c>
      <c r="J12" s="182">
        <f>I12*100/C12</f>
        <v>0</v>
      </c>
      <c r="K12" s="227">
        <v>1</v>
      </c>
      <c r="L12" s="173">
        <f>K12*100/C12</f>
        <v>1.4925373134328359</v>
      </c>
      <c r="M12" s="181">
        <v>0</v>
      </c>
      <c r="N12" s="182">
        <f>M12*100/C12</f>
        <v>0</v>
      </c>
      <c r="O12" s="227">
        <v>64</v>
      </c>
      <c r="P12" s="173">
        <f>O12*100/C12</f>
        <v>95.522388059701498</v>
      </c>
      <c r="Q12" s="181">
        <v>0</v>
      </c>
      <c r="R12" s="182">
        <f>Q12*100/C12</f>
        <v>0</v>
      </c>
      <c r="S12" s="181">
        <v>0</v>
      </c>
      <c r="T12" s="182">
        <f>S12*100/C12</f>
        <v>0</v>
      </c>
      <c r="U12" s="227">
        <v>2</v>
      </c>
      <c r="V12" s="173">
        <f>U12*100/C12</f>
        <v>2.9850746268656718</v>
      </c>
    </row>
    <row r="13" spans="1:22" customFormat="1" ht="15" customHeight="1" x14ac:dyDescent="0.2">
      <c r="H13" s="43"/>
    </row>
    <row r="14" spans="1:22" customFormat="1" ht="23.25" customHeight="1" x14ac:dyDescent="0.2">
      <c r="A14" s="8" t="s">
        <v>7</v>
      </c>
      <c r="B14" s="316" t="s">
        <v>130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customFormat="1" ht="34.5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customFormat="1" ht="15" customHeight="1" x14ac:dyDescent="0.2"/>
    <row r="19" spans="1:22" customFormat="1" ht="15" customHeight="1" x14ac:dyDescent="0.2"/>
    <row r="20" spans="1:22" customFormat="1" ht="15" customHeight="1" x14ac:dyDescent="0.2">
      <c r="C20" s="1"/>
    </row>
    <row r="21" spans="1:22" customFormat="1" ht="15" customHeight="1" x14ac:dyDescent="0.2">
      <c r="C21" s="1"/>
    </row>
    <row r="22" spans="1:22" customFormat="1" ht="15" customHeight="1" x14ac:dyDescent="0.2">
      <c r="C22" s="48"/>
    </row>
    <row r="23" spans="1:22" customFormat="1" ht="15" customHeight="1" x14ac:dyDescent="0.2">
      <c r="C23" s="48"/>
    </row>
    <row r="24" spans="1:22" customFormat="1" ht="15" customHeight="1" x14ac:dyDescent="0.2">
      <c r="C24" s="1"/>
    </row>
    <row r="25" spans="1:22" customFormat="1" ht="15" customHeight="1" x14ac:dyDescent="0.2">
      <c r="C25" s="1"/>
    </row>
    <row r="26" spans="1:22" customFormat="1" ht="15" customHeight="1" x14ac:dyDescent="0.2">
      <c r="C26" s="1"/>
    </row>
    <row r="27" spans="1:22" customFormat="1" ht="15" customHeight="1" x14ac:dyDescent="0.2">
      <c r="C27" s="1"/>
    </row>
    <row r="28" spans="1:22" customFormat="1" ht="30" customHeight="1" x14ac:dyDescent="0.2">
      <c r="A28" s="2"/>
      <c r="C28" s="1"/>
    </row>
    <row r="29" spans="1:22" customFormat="1" ht="15" customHeight="1" x14ac:dyDescent="0.2">
      <c r="A29" s="2"/>
      <c r="C29" s="1"/>
    </row>
    <row r="30" spans="1:22" customFormat="1" ht="15" customHeight="1" x14ac:dyDescent="0.2">
      <c r="A30" s="2"/>
      <c r="C30" s="1"/>
    </row>
    <row r="31" spans="1:22" customFormat="1" ht="15" customHeight="1" x14ac:dyDescent="0.2">
      <c r="A31" s="2"/>
    </row>
    <row r="32" spans="1:22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22" customFormat="1" ht="15" customHeight="1" x14ac:dyDescent="0.2"/>
    <row r="66" spans="2:22" customFormat="1" ht="15" customHeight="1" x14ac:dyDescent="0.2"/>
    <row r="67" spans="2:22" customFormat="1" ht="15" customHeight="1" x14ac:dyDescent="0.2"/>
    <row r="68" spans="2:22" customFormat="1" ht="15" customHeight="1" x14ac:dyDescent="0.2"/>
    <row r="69" spans="2:22" customFormat="1" ht="15" customHeight="1" x14ac:dyDescent="0.2"/>
    <row r="70" spans="2:22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</sheetData>
  <mergeCells count="16">
    <mergeCell ref="B2:L2"/>
    <mergeCell ref="B3:B5"/>
    <mergeCell ref="E4:F4"/>
    <mergeCell ref="G4:H4"/>
    <mergeCell ref="I4:J4"/>
    <mergeCell ref="K4:L4"/>
    <mergeCell ref="C3:V3"/>
    <mergeCell ref="B14:L14"/>
    <mergeCell ref="B17:L17"/>
    <mergeCell ref="S4:T4"/>
    <mergeCell ref="U4:V4"/>
    <mergeCell ref="C4:D4"/>
    <mergeCell ref="M4:N4"/>
    <mergeCell ref="O4:P4"/>
    <mergeCell ref="Q4:R4"/>
    <mergeCell ref="B15:H15"/>
  </mergeCells>
  <hyperlinks>
    <hyperlink ref="E17:L17" r:id="rId1" display="http://observatorioemigracao.pt/np4/8713.html" xr:uid="{00000000-0004-0000-0A00-000000000000}"/>
    <hyperlink ref="B17" r:id="rId2" display="http://observatorioemigracao.pt/np4/9555.html" xr:uid="{00000000-0004-0000-0A00-000001000000}"/>
    <hyperlink ref="E1" location="Indice!A1" display="[índice Ç]" xr:uid="{00000000-0004-0000-0A00-000002000000}"/>
    <hyperlink ref="M17:N17" r:id="rId3" display="http://observatorioemigracao.pt/np4/8713.html" xr:uid="{00000000-0004-0000-0A00-000003000000}"/>
    <hyperlink ref="O17:P17" r:id="rId4" display="http://observatorioemigracao.pt/np4/8713.html" xr:uid="{00000000-0004-0000-0A00-000004000000}"/>
    <hyperlink ref="Q17:R17" r:id="rId5" display="http://observatorioemigracao.pt/np4/8713.html" xr:uid="{00000000-0004-0000-0A00-000005000000}"/>
    <hyperlink ref="S17:T17" r:id="rId6" display="http://observatorioemigracao.pt/np4/8713.html" xr:uid="{00000000-0004-0000-0A00-000006000000}"/>
    <hyperlink ref="U17:V17" r:id="rId7" display="http://observatorioemigracao.pt/np4/8713.html" xr:uid="{00000000-0004-0000-0A00-000007000000}"/>
    <hyperlink ref="B17:L17" r:id="rId8" display="http://observatorioemigracao.pt/np4/10259.html" xr:uid="{552961D8-414E-4F32-9216-4CBA150F1233}"/>
  </hyperlinks>
  <pageMargins left="0.7" right="0.7" top="0.75" bottom="0.75" header="0.3" footer="0.3"/>
  <pageSetup paperSize="9" orientation="portrait" horizontalDpi="4294967293" r:id="rId9"/>
  <drawing r:id="rId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2C7E-2BCD-42A9-9E0D-69E886EF5346}">
  <dimension ref="A1:K8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30" customHeight="1" x14ac:dyDescent="0.2">
      <c r="B2" s="409" t="s">
        <v>107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1" customFormat="1" ht="15" customHeight="1" x14ac:dyDescent="0.2"/>
    <row r="18" spans="1:11" customFormat="1" ht="15" customHeight="1" x14ac:dyDescent="0.2">
      <c r="A18" s="10"/>
      <c r="B18" s="413"/>
      <c r="C18" s="412"/>
      <c r="D18" s="412"/>
      <c r="E18" s="412"/>
      <c r="F18" s="412"/>
      <c r="G18" s="412"/>
    </row>
    <row r="19" spans="1:11" customFormat="1" ht="15" customHeight="1" x14ac:dyDescent="0.2">
      <c r="A19" s="10"/>
      <c r="B19" s="108"/>
      <c r="C19" s="16"/>
      <c r="D19" s="16"/>
      <c r="E19" s="16"/>
      <c r="F19" s="16"/>
      <c r="G19" s="16"/>
    </row>
    <row r="20" spans="1:11" customFormat="1" ht="11.25" x14ac:dyDescent="0.2">
      <c r="A20" s="8" t="s">
        <v>7</v>
      </c>
      <c r="B20" s="316" t="s">
        <v>91</v>
      </c>
      <c r="C20" s="316"/>
      <c r="D20" s="316"/>
      <c r="E20" s="316"/>
      <c r="F20" s="316"/>
      <c r="G20" s="316"/>
    </row>
    <row r="21" spans="1:11" customFormat="1" ht="23.25" customHeight="1" x14ac:dyDescent="0.2">
      <c r="A21" s="8" t="s">
        <v>3</v>
      </c>
      <c r="B21" s="326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1" s="326"/>
      <c r="D21" s="326"/>
      <c r="E21" s="326"/>
      <c r="F21" s="326"/>
      <c r="G21" s="326"/>
      <c r="H21" s="326"/>
      <c r="I21" s="29"/>
      <c r="J21" s="29"/>
      <c r="K21" s="29"/>
    </row>
    <row r="22" spans="1:11" customFormat="1" ht="14.25" x14ac:dyDescent="0.2">
      <c r="A22" s="10" t="s">
        <v>4</v>
      </c>
      <c r="B22" s="371" t="str">
        <f>Metainformação!B9</f>
        <v>13 de maio de 2025</v>
      </c>
      <c r="C22" s="371"/>
      <c r="D22" s="22"/>
      <c r="E22" s="22"/>
      <c r="F22" s="22"/>
      <c r="G22" s="14"/>
    </row>
    <row r="23" spans="1:11" customFormat="1" ht="11.25" x14ac:dyDescent="0.2">
      <c r="A23" s="9" t="s">
        <v>5</v>
      </c>
      <c r="B23" s="411" t="str">
        <f>Metainformação!B10</f>
        <v>http://observatorioemigracao.pt/np4/10259.html</v>
      </c>
      <c r="C23" s="411"/>
      <c r="D23" s="411"/>
      <c r="E23" s="23"/>
      <c r="F23" s="23"/>
      <c r="G23" s="14"/>
    </row>
    <row r="24" spans="1:11" customFormat="1" ht="15" customHeight="1" x14ac:dyDescent="0.2"/>
    <row r="25" spans="1:11" customFormat="1" ht="15" customHeight="1" x14ac:dyDescent="0.2"/>
    <row r="26" spans="1:11" customFormat="1" ht="15" customHeight="1" x14ac:dyDescent="0.2"/>
    <row r="27" spans="1:11" customFormat="1" ht="15" customHeight="1" x14ac:dyDescent="0.2"/>
    <row r="28" spans="1:11" customFormat="1" ht="15" customHeight="1" x14ac:dyDescent="0.2"/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6">
    <mergeCell ref="B23:D23"/>
    <mergeCell ref="B21:H21"/>
    <mergeCell ref="B2:G2"/>
    <mergeCell ref="B18:G18"/>
    <mergeCell ref="B20:G20"/>
    <mergeCell ref="B22:C22"/>
  </mergeCells>
  <hyperlinks>
    <hyperlink ref="C1" location="Indice!A1" display="[índice Ç]" xr:uid="{0FC93ECF-ADFF-4D95-8F4D-CD862B6052E7}"/>
    <hyperlink ref="B23" r:id="rId1" display="http://observatorioemigracao.pt/np4/9555.html" xr:uid="{BDB970B9-9D90-4E19-B043-E2718CA09E0F}"/>
    <hyperlink ref="B23:D23" r:id="rId2" display="http://observatorioemigracao.pt/np4/10259.html" xr:uid="{DCD7FBAB-DC3B-4AC9-BA42-6E5C850E8C9C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8" ht="30" customHeight="1" x14ac:dyDescent="0.2">
      <c r="A1" s="3"/>
      <c r="B1" s="4"/>
      <c r="C1" s="7" t="s">
        <v>9</v>
      </c>
      <c r="D1" s="6"/>
      <c r="E1" s="6"/>
      <c r="G1" s="7"/>
    </row>
    <row r="2" spans="1:8" ht="30" customHeight="1" x14ac:dyDescent="0.2">
      <c r="B2" s="409" t="s">
        <v>106</v>
      </c>
      <c r="C2" s="409"/>
      <c r="D2" s="409"/>
      <c r="E2" s="409"/>
      <c r="F2" s="409"/>
      <c r="G2" s="409"/>
      <c r="H2" s="409"/>
    </row>
    <row r="3" spans="1:8" customFormat="1" ht="15" customHeight="1" x14ac:dyDescent="0.2"/>
    <row r="4" spans="1:8" customFormat="1" ht="15" customHeight="1" x14ac:dyDescent="0.2"/>
    <row r="5" spans="1:8" customFormat="1" ht="15" customHeight="1" x14ac:dyDescent="0.2"/>
    <row r="6" spans="1:8" customFormat="1" ht="15" customHeight="1" x14ac:dyDescent="0.2"/>
    <row r="7" spans="1:8" customFormat="1" ht="15" customHeight="1" x14ac:dyDescent="0.2"/>
    <row r="8" spans="1:8" customFormat="1" ht="15" customHeight="1" x14ac:dyDescent="0.2"/>
    <row r="9" spans="1:8" customFormat="1" ht="15" customHeight="1" x14ac:dyDescent="0.2"/>
    <row r="10" spans="1:8" customFormat="1" ht="15" customHeight="1" x14ac:dyDescent="0.2"/>
    <row r="11" spans="1:8" customFormat="1" ht="1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spans="1:11" customFormat="1" ht="15" customHeight="1" x14ac:dyDescent="0.2"/>
    <row r="18" spans="1:11" customFormat="1" ht="15" customHeight="1" x14ac:dyDescent="0.2"/>
    <row r="19" spans="1:11" customFormat="1" ht="15" customHeight="1" x14ac:dyDescent="0.2">
      <c r="A19" s="2"/>
      <c r="B19" s="1"/>
      <c r="C19" s="1"/>
      <c r="D19" s="2"/>
      <c r="E19" s="2"/>
      <c r="F19" s="2"/>
      <c r="G19" s="2"/>
    </row>
    <row r="20" spans="1:11" customFormat="1" ht="11.25" x14ac:dyDescent="0.2">
      <c r="A20" s="8" t="s">
        <v>7</v>
      </c>
      <c r="B20" s="316" t="s">
        <v>91</v>
      </c>
      <c r="C20" s="316"/>
      <c r="D20" s="316"/>
      <c r="E20" s="316"/>
      <c r="F20" s="316"/>
      <c r="G20" s="316"/>
      <c r="H20" s="28"/>
      <c r="I20" s="28"/>
      <c r="J20" s="28"/>
      <c r="K20" s="28"/>
    </row>
    <row r="21" spans="1:11" customFormat="1" ht="24" customHeight="1" x14ac:dyDescent="0.2">
      <c r="A21" s="8" t="s">
        <v>3</v>
      </c>
      <c r="B21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1" s="343"/>
      <c r="D21" s="343"/>
      <c r="E21" s="343"/>
      <c r="F21" s="343"/>
      <c r="G21" s="343"/>
      <c r="H21" s="343"/>
      <c r="I21" s="29"/>
      <c r="J21" s="29"/>
      <c r="K21" s="29"/>
    </row>
    <row r="22" spans="1:11" customFormat="1" ht="14.25" x14ac:dyDescent="0.2">
      <c r="A22" s="10" t="s">
        <v>4</v>
      </c>
      <c r="B22" s="371" t="str">
        <f>Metainformação!B9</f>
        <v>13 de maio de 2025</v>
      </c>
      <c r="C22" s="371"/>
      <c r="D22" s="22"/>
      <c r="E22" s="22"/>
      <c r="F22" s="22"/>
      <c r="G22" s="14"/>
    </row>
    <row r="23" spans="1:11" customFormat="1" ht="11.25" x14ac:dyDescent="0.2">
      <c r="A23" s="9" t="s">
        <v>5</v>
      </c>
      <c r="B23" s="411" t="str">
        <f>Metainformação!B10</f>
        <v>http://observatorioemigracao.pt/np4/10259.html</v>
      </c>
      <c r="C23" s="411"/>
      <c r="D23" s="411"/>
      <c r="E23" s="23"/>
      <c r="F23" s="23"/>
      <c r="G23" s="14"/>
    </row>
    <row r="24" spans="1:11" customFormat="1" ht="15" customHeight="1" x14ac:dyDescent="0.2"/>
    <row r="25" spans="1:11" customFormat="1" ht="15" customHeight="1" x14ac:dyDescent="0.2"/>
    <row r="26" spans="1:11" customFormat="1" ht="15" customHeight="1" x14ac:dyDescent="0.2"/>
    <row r="27" spans="1:11" customFormat="1" ht="15" customHeight="1" x14ac:dyDescent="0.2"/>
    <row r="28" spans="1:11" customFormat="1" ht="15" customHeight="1" x14ac:dyDescent="0.2"/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</sheetData>
  <mergeCells count="5">
    <mergeCell ref="B23:D23"/>
    <mergeCell ref="B22:C22"/>
    <mergeCell ref="B20:G20"/>
    <mergeCell ref="B2:H2"/>
    <mergeCell ref="B21:H21"/>
  </mergeCells>
  <hyperlinks>
    <hyperlink ref="C1" location="Indice!A1" display="[índice Ç]" xr:uid="{00000000-0004-0000-0B00-000000000000}"/>
    <hyperlink ref="B23" r:id="rId1" display="http://observatorioemigracao.pt/np4/9555.html" xr:uid="{00000000-0004-0000-0B00-000001000000}"/>
    <hyperlink ref="B23:D23" r:id="rId2" display="http://observatorioemigracao.pt/np4/10259.html" xr:uid="{00000000-0004-0000-0B00-000002000000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30" customHeight="1" x14ac:dyDescent="0.2">
      <c r="B2" s="409" t="s">
        <v>131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1" customFormat="1" ht="15" customHeight="1" x14ac:dyDescent="0.2"/>
    <row r="18" spans="1:11" customFormat="1" ht="15" customHeight="1" x14ac:dyDescent="0.2">
      <c r="A18" s="10"/>
      <c r="B18" s="413"/>
      <c r="C18" s="412"/>
      <c r="D18" s="412"/>
      <c r="E18" s="412"/>
      <c r="F18" s="412"/>
      <c r="G18" s="412"/>
    </row>
    <row r="19" spans="1:11" customFormat="1" ht="15" customHeight="1" x14ac:dyDescent="0.2">
      <c r="A19" s="2"/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1" customFormat="1" ht="11.25" x14ac:dyDescent="0.2">
      <c r="A20" s="8" t="s">
        <v>7</v>
      </c>
      <c r="B20" s="316" t="s">
        <v>91</v>
      </c>
      <c r="C20" s="316"/>
      <c r="D20" s="316"/>
      <c r="E20" s="316"/>
      <c r="F20" s="316"/>
      <c r="G20" s="316"/>
    </row>
    <row r="21" spans="1:11" customFormat="1" ht="22.5" customHeight="1" x14ac:dyDescent="0.2">
      <c r="A21" s="8" t="s">
        <v>3</v>
      </c>
      <c r="B21" s="326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1" s="326"/>
      <c r="D21" s="326"/>
      <c r="E21" s="326"/>
      <c r="F21" s="326"/>
      <c r="G21" s="326"/>
      <c r="H21" s="326"/>
      <c r="I21" s="29"/>
      <c r="J21" s="29"/>
      <c r="K21" s="29"/>
    </row>
    <row r="22" spans="1:11" customFormat="1" ht="14.25" x14ac:dyDescent="0.2">
      <c r="A22" s="10" t="s">
        <v>4</v>
      </c>
      <c r="B22" s="371" t="str">
        <f>Metainformação!B9</f>
        <v>13 de maio de 2025</v>
      </c>
      <c r="C22" s="371"/>
      <c r="D22" s="22"/>
      <c r="E22" s="22"/>
      <c r="F22" s="22"/>
      <c r="G22" s="14"/>
    </row>
    <row r="23" spans="1:11" customFormat="1" ht="11.25" x14ac:dyDescent="0.2">
      <c r="A23" s="9" t="s">
        <v>5</v>
      </c>
      <c r="B23" s="411" t="str">
        <f>Metainformação!B10</f>
        <v>http://observatorioemigracao.pt/np4/10259.html</v>
      </c>
      <c r="C23" s="411"/>
      <c r="D23" s="411"/>
      <c r="E23" s="23"/>
      <c r="F23" s="23"/>
      <c r="G23" s="14"/>
    </row>
    <row r="24" spans="1:11" customFormat="1" ht="15" customHeight="1" x14ac:dyDescent="0.2"/>
    <row r="25" spans="1:11" customFormat="1" ht="15" customHeight="1" x14ac:dyDescent="0.2"/>
    <row r="26" spans="1:11" customFormat="1" ht="15" customHeight="1" x14ac:dyDescent="0.2"/>
    <row r="27" spans="1:11" customFormat="1" ht="15" customHeight="1" x14ac:dyDescent="0.2"/>
    <row r="28" spans="1:11" customFormat="1" ht="15" customHeight="1" x14ac:dyDescent="0.2"/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6">
    <mergeCell ref="B2:G2"/>
    <mergeCell ref="B18:G18"/>
    <mergeCell ref="B22:C22"/>
    <mergeCell ref="B23:D23"/>
    <mergeCell ref="B20:G20"/>
    <mergeCell ref="B21:H21"/>
  </mergeCells>
  <hyperlinks>
    <hyperlink ref="C1" location="Indice!A1" display="[índice Ç]" xr:uid="{00000000-0004-0000-0C00-000000000000}"/>
    <hyperlink ref="B23" r:id="rId1" display="http://observatorioemigracao.pt/np4/9555.html" xr:uid="{00000000-0004-0000-0C00-000001000000}"/>
    <hyperlink ref="B23:D23" r:id="rId2" display="http://observatorioemigracao.pt/np4/10259.html" xr:uid="{00000000-0004-0000-0C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8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45" customHeight="1" x14ac:dyDescent="0.2">
      <c r="B2" s="409" t="s">
        <v>132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/>
    <row r="19" spans="1:12" customFormat="1" ht="35.25" customHeight="1" x14ac:dyDescent="0.2">
      <c r="A19" s="8" t="s">
        <v>7</v>
      </c>
      <c r="B19" s="316" t="s">
        <v>94</v>
      </c>
      <c r="C19" s="316"/>
      <c r="D19" s="316"/>
      <c r="E19" s="316"/>
      <c r="F19" s="316"/>
      <c r="G19" s="316"/>
      <c r="H19" s="316"/>
      <c r="I19" s="28"/>
      <c r="J19" s="28"/>
      <c r="K19" s="28"/>
      <c r="L19" s="28"/>
    </row>
    <row r="20" spans="1:12" customFormat="1" ht="24" customHeight="1" x14ac:dyDescent="0.2">
      <c r="A20" s="8" t="s">
        <v>3</v>
      </c>
      <c r="B20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0" s="343"/>
      <c r="D20" s="343"/>
      <c r="E20" s="343"/>
      <c r="F20" s="343"/>
      <c r="G20" s="343"/>
      <c r="H20" s="343"/>
      <c r="I20" s="29"/>
      <c r="J20" s="29"/>
      <c r="K20" s="29"/>
    </row>
    <row r="21" spans="1:12" customFormat="1" ht="14.25" x14ac:dyDescent="0.2">
      <c r="A21" s="10" t="s">
        <v>4</v>
      </c>
      <c r="B21" s="371" t="str">
        <f>Metainformação!B9</f>
        <v>13 de maio de 2025</v>
      </c>
      <c r="C21" s="371"/>
      <c r="D21" s="22"/>
      <c r="E21" s="22"/>
      <c r="F21" s="22"/>
      <c r="G21" s="14"/>
    </row>
    <row r="22" spans="1:12" customFormat="1" ht="11.25" x14ac:dyDescent="0.2">
      <c r="A22" s="9" t="s">
        <v>5</v>
      </c>
      <c r="B22" s="411" t="str">
        <f>Metainformação!B10</f>
        <v>http://observatorioemigracao.pt/np4/10259.html</v>
      </c>
      <c r="C22" s="411"/>
      <c r="D22" s="411"/>
      <c r="E22" s="23"/>
      <c r="F22" s="23"/>
      <c r="G22" s="14"/>
    </row>
    <row r="23" spans="1:12" customFormat="1" ht="15" customHeight="1" x14ac:dyDescent="0.2"/>
    <row r="24" spans="1:12" customFormat="1" ht="15" customHeight="1" x14ac:dyDescent="0.2"/>
    <row r="25" spans="1:12" customFormat="1" ht="15" customHeight="1" x14ac:dyDescent="0.2"/>
    <row r="26" spans="1:12" customFormat="1" ht="15" customHeight="1" x14ac:dyDescent="0.2"/>
    <row r="27" spans="1:12" customFormat="1" ht="15" customHeight="1" x14ac:dyDescent="0.2"/>
    <row r="28" spans="1:12" customFormat="1" ht="15" customHeight="1" x14ac:dyDescent="0.2"/>
    <row r="29" spans="1:12" customFormat="1" ht="15" customHeight="1" x14ac:dyDescent="0.2"/>
    <row r="30" spans="1:12" customFormat="1" ht="15" customHeight="1" x14ac:dyDescent="0.2"/>
    <row r="31" spans="1:12" customFormat="1" ht="15" customHeight="1" x14ac:dyDescent="0.2"/>
    <row r="32" spans="1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5">
    <mergeCell ref="B2:G2"/>
    <mergeCell ref="B21:C21"/>
    <mergeCell ref="B22:D22"/>
    <mergeCell ref="B19:H19"/>
    <mergeCell ref="B20:H20"/>
  </mergeCells>
  <hyperlinks>
    <hyperlink ref="C1" location="Indice!A1" display="[índice Ç]" xr:uid="{00000000-0004-0000-0D00-000000000000}"/>
    <hyperlink ref="B22" r:id="rId1" display="http://observatorioemigracao.pt/np4/9555.html" xr:uid="{00000000-0004-0000-0D00-000001000000}"/>
    <hyperlink ref="B22:D22" r:id="rId2" display="http://observatorioemigracao.pt/np4/10259.html" xr:uid="{00000000-0004-0000-0D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0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30" customHeight="1" x14ac:dyDescent="0.2">
      <c r="B2" s="409" t="s">
        <v>133</v>
      </c>
      <c r="C2" s="409"/>
      <c r="D2" s="409"/>
      <c r="E2" s="409"/>
      <c r="F2" s="409"/>
      <c r="G2" s="40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>
      <c r="A18" s="2"/>
      <c r="B18" s="1"/>
      <c r="C18" s="1"/>
      <c r="D18" s="2"/>
      <c r="E18" s="2"/>
      <c r="F18" s="2"/>
      <c r="G18" s="2"/>
      <c r="H18" s="2"/>
      <c r="I18" s="2"/>
      <c r="J18" s="2"/>
      <c r="K18" s="2"/>
    </row>
    <row r="19" spans="1:12" customFormat="1" ht="11.25" x14ac:dyDescent="0.2">
      <c r="A19" s="8" t="s">
        <v>7</v>
      </c>
      <c r="B19" s="316" t="s">
        <v>91</v>
      </c>
      <c r="C19" s="316"/>
      <c r="D19" s="316"/>
      <c r="E19" s="316"/>
      <c r="F19" s="316"/>
      <c r="G19" s="28"/>
      <c r="H19" s="28"/>
      <c r="I19" s="28"/>
      <c r="J19" s="28"/>
      <c r="K19" s="28"/>
      <c r="L19" s="28"/>
    </row>
    <row r="20" spans="1:12" customFormat="1" ht="23.25" customHeight="1" x14ac:dyDescent="0.2">
      <c r="A20" s="8" t="s">
        <v>3</v>
      </c>
      <c r="B20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0" s="343"/>
      <c r="D20" s="343"/>
      <c r="E20" s="343"/>
      <c r="F20" s="343"/>
      <c r="G20" s="343"/>
      <c r="H20" s="343"/>
      <c r="I20" s="29"/>
      <c r="J20" s="29"/>
      <c r="K20" s="29"/>
    </row>
    <row r="21" spans="1:12" customFormat="1" ht="14.25" x14ac:dyDescent="0.2">
      <c r="A21" s="10" t="s">
        <v>4</v>
      </c>
      <c r="B21" s="371" t="str">
        <f>Metainformação!B9</f>
        <v>13 de maio de 2025</v>
      </c>
      <c r="C21" s="371"/>
      <c r="D21" s="22"/>
      <c r="E21" s="22"/>
      <c r="F21" s="22"/>
      <c r="G21" s="14"/>
    </row>
    <row r="22" spans="1:12" customFormat="1" ht="11.25" x14ac:dyDescent="0.2">
      <c r="A22" s="9" t="s">
        <v>5</v>
      </c>
      <c r="B22" s="411" t="str">
        <f>Metainformação!B10</f>
        <v>http://observatorioemigracao.pt/np4/10259.html</v>
      </c>
      <c r="C22" s="411"/>
      <c r="D22" s="411"/>
      <c r="E22" s="23"/>
      <c r="F22" s="23"/>
      <c r="G22" s="14"/>
    </row>
    <row r="23" spans="1:12" customFormat="1" ht="15" customHeight="1" x14ac:dyDescent="0.2"/>
    <row r="24" spans="1:12" customFormat="1" ht="15" customHeight="1" x14ac:dyDescent="0.2"/>
    <row r="25" spans="1:12" customFormat="1" ht="15" customHeight="1" x14ac:dyDescent="0.2"/>
    <row r="26" spans="1:12" customFormat="1" ht="15" customHeight="1" x14ac:dyDescent="0.2"/>
    <row r="27" spans="1:12" customFormat="1" ht="15" customHeight="1" x14ac:dyDescent="0.2"/>
    <row r="28" spans="1:12" customFormat="1" ht="15" customHeight="1" x14ac:dyDescent="0.2"/>
    <row r="29" spans="1:12" customFormat="1" ht="15" customHeight="1" x14ac:dyDescent="0.2">
      <c r="A29" s="8"/>
      <c r="B29" s="343"/>
      <c r="C29" s="414"/>
      <c r="D29" s="414"/>
      <c r="E29" s="414"/>
      <c r="F29" s="414"/>
      <c r="G29" s="415"/>
    </row>
    <row r="30" spans="1:12" customFormat="1" ht="15" customHeight="1" x14ac:dyDescent="0.2">
      <c r="A30" s="8"/>
      <c r="B30" s="414"/>
      <c r="C30" s="414"/>
      <c r="D30" s="414"/>
      <c r="E30" s="414"/>
      <c r="F30" s="414"/>
      <c r="G30" s="414"/>
      <c r="H30" s="414"/>
      <c r="I30" s="414"/>
      <c r="J30" s="414"/>
      <c r="K30" s="414"/>
    </row>
    <row r="31" spans="1:12" customFormat="1" ht="15" customHeight="1" x14ac:dyDescent="0.2">
      <c r="A31" s="10"/>
      <c r="B31" s="371"/>
      <c r="C31" s="371"/>
      <c r="D31" s="22"/>
      <c r="E31" s="22"/>
      <c r="F31" s="22"/>
      <c r="G31" s="14"/>
    </row>
    <row r="32" spans="1:12" customFormat="1" ht="15" customHeight="1" x14ac:dyDescent="0.2">
      <c r="A32" s="9"/>
      <c r="B32" s="411"/>
      <c r="C32" s="411"/>
      <c r="D32" s="411"/>
      <c r="E32" s="23"/>
      <c r="F32" s="23"/>
      <c r="G32" s="14"/>
    </row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>
      <c r="B56" s="1"/>
      <c r="C56" s="1"/>
    </row>
    <row r="57" spans="2:3" customFormat="1" ht="15" customHeight="1" x14ac:dyDescent="0.2">
      <c r="B57" s="1"/>
      <c r="C57" s="1"/>
    </row>
    <row r="58" spans="2:3" customFormat="1" ht="15" customHeight="1" x14ac:dyDescent="0.2">
      <c r="B58" s="1"/>
      <c r="C58" s="1"/>
    </row>
    <row r="59" spans="2:3" customFormat="1" ht="15" customHeight="1" x14ac:dyDescent="0.2">
      <c r="B59" s="1"/>
      <c r="C59" s="1"/>
    </row>
    <row r="60" spans="2:3" customFormat="1" ht="15" customHeight="1" x14ac:dyDescent="0.2">
      <c r="B60" s="1"/>
      <c r="C60" s="1"/>
    </row>
  </sheetData>
  <sortState xmlns:xlrd2="http://schemas.microsoft.com/office/spreadsheetml/2017/richdata2" ref="B46:C72">
    <sortCondition descending="1" ref="C46:C72"/>
  </sortState>
  <mergeCells count="9">
    <mergeCell ref="B32:D32"/>
    <mergeCell ref="B29:G29"/>
    <mergeCell ref="B2:G2"/>
    <mergeCell ref="B30:K30"/>
    <mergeCell ref="B31:C31"/>
    <mergeCell ref="B21:C21"/>
    <mergeCell ref="B22:D22"/>
    <mergeCell ref="B19:F19"/>
    <mergeCell ref="B20:H20"/>
  </mergeCells>
  <hyperlinks>
    <hyperlink ref="C1" location="Indice!A1" display="[índice Ç]" xr:uid="{00000000-0004-0000-0E00-000000000000}"/>
    <hyperlink ref="B22" r:id="rId1" display="http://observatorioemigracao.pt/np4/9555.html" xr:uid="{00000000-0004-0000-0E00-000001000000}"/>
    <hyperlink ref="B22:D22" r:id="rId2" display="http://observatorioemigracao.pt/np4/10259.html" xr:uid="{00000000-0004-0000-0E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4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30" customHeight="1" x14ac:dyDescent="0.2">
      <c r="B2" s="409" t="s">
        <v>134</v>
      </c>
      <c r="C2" s="409"/>
      <c r="D2" s="409"/>
      <c r="E2" s="409"/>
      <c r="F2" s="409"/>
      <c r="G2" s="40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>
      <c r="A18" s="2"/>
      <c r="B18" s="1"/>
      <c r="C18" s="1"/>
      <c r="D18" s="2"/>
      <c r="E18" s="2"/>
      <c r="F18" s="2"/>
      <c r="G18" s="2"/>
      <c r="H18" s="2"/>
      <c r="I18" s="2"/>
      <c r="J18" s="2"/>
      <c r="K18" s="2"/>
    </row>
    <row r="19" spans="1:12" customFormat="1" ht="15" customHeight="1" x14ac:dyDescent="0.2">
      <c r="A19" s="2"/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2" customFormat="1" ht="15" customHeight="1" x14ac:dyDescent="0.2">
      <c r="A20" s="2"/>
      <c r="B20" s="1"/>
      <c r="C20" s="1"/>
      <c r="D20" s="2"/>
      <c r="E20" s="2"/>
      <c r="F20" s="2"/>
      <c r="G20" s="2"/>
      <c r="H20" s="2"/>
      <c r="I20" s="2"/>
      <c r="J20" s="2"/>
      <c r="K20" s="2"/>
    </row>
    <row r="21" spans="1:12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2"/>
      <c r="J21" s="2"/>
      <c r="K21" s="2"/>
    </row>
    <row r="22" spans="1:12" customFormat="1" ht="15" customHeight="1" x14ac:dyDescent="0.2"/>
    <row r="23" spans="1:12" customFormat="1" ht="24" customHeight="1" x14ac:dyDescent="0.2">
      <c r="A23" s="2"/>
      <c r="B23" s="1"/>
      <c r="C23" s="1"/>
      <c r="D23" s="2"/>
      <c r="E23" s="2"/>
      <c r="F23" s="2"/>
      <c r="G23" s="2"/>
      <c r="H23" s="29"/>
      <c r="I23" s="29"/>
      <c r="J23" s="29"/>
      <c r="K23" s="29"/>
    </row>
    <row r="24" spans="1:12" customFormat="1" ht="15" customHeight="1" x14ac:dyDescent="0.2">
      <c r="A24" s="2"/>
      <c r="B24" s="1"/>
      <c r="C24" s="1"/>
      <c r="D24" s="2"/>
      <c r="E24" s="2"/>
      <c r="F24" s="2"/>
      <c r="G24" s="2"/>
    </row>
    <row r="25" spans="1:12" customFormat="1" ht="15" customHeight="1" x14ac:dyDescent="0.2">
      <c r="A25" s="2"/>
      <c r="B25" s="1"/>
      <c r="C25" s="1"/>
      <c r="D25" s="2"/>
      <c r="E25" s="2"/>
      <c r="F25" s="2"/>
      <c r="G25" s="2"/>
    </row>
    <row r="26" spans="1:12" customFormat="1" ht="15" customHeight="1" x14ac:dyDescent="0.2"/>
    <row r="27" spans="1:12" customFormat="1" ht="102.75" customHeight="1" x14ac:dyDescent="0.2">
      <c r="A27" s="8" t="s">
        <v>7</v>
      </c>
      <c r="B27" s="316" t="s">
        <v>93</v>
      </c>
      <c r="C27" s="316"/>
      <c r="D27" s="316"/>
      <c r="E27" s="316"/>
      <c r="F27" s="316"/>
      <c r="G27" s="316"/>
      <c r="H27" s="316"/>
      <c r="I27" s="28"/>
      <c r="J27" s="28"/>
      <c r="K27" s="28"/>
      <c r="L27" s="28"/>
    </row>
    <row r="28" spans="1:12" customFormat="1" ht="23.25" customHeight="1" x14ac:dyDescent="0.2">
      <c r="A28" s="8" t="s">
        <v>3</v>
      </c>
      <c r="B28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8" s="343"/>
      <c r="D28" s="343"/>
      <c r="E28" s="343"/>
      <c r="F28" s="343"/>
      <c r="G28" s="343"/>
      <c r="H28" s="343"/>
    </row>
    <row r="29" spans="1:12" customFormat="1" ht="11.25" x14ac:dyDescent="0.2">
      <c r="A29" s="10" t="s">
        <v>4</v>
      </c>
      <c r="B29" s="371" t="str">
        <f>Metainformação!B9</f>
        <v>13 de maio de 2025</v>
      </c>
      <c r="C29" s="371"/>
      <c r="D29" s="371"/>
      <c r="E29" s="371"/>
      <c r="F29" s="371"/>
      <c r="G29" s="371"/>
    </row>
    <row r="30" spans="1:12" customFormat="1" ht="11.25" x14ac:dyDescent="0.2">
      <c r="A30" s="9" t="s">
        <v>5</v>
      </c>
      <c r="B30" s="411" t="str">
        <f>Metainformação!B10</f>
        <v>http://observatorioemigracao.pt/np4/10259.html</v>
      </c>
      <c r="C30" s="411"/>
      <c r="D30" s="411"/>
      <c r="E30" s="23"/>
      <c r="F30" s="23"/>
      <c r="G30" s="14"/>
    </row>
    <row r="31" spans="1:12" customFormat="1" ht="15" customHeight="1" x14ac:dyDescent="0.2">
      <c r="A31" s="2"/>
      <c r="B31" s="1"/>
      <c r="C31" s="1"/>
      <c r="D31" s="2"/>
      <c r="E31" s="2"/>
      <c r="F31" s="2"/>
      <c r="G31" s="2"/>
    </row>
    <row r="32" spans="1:12" customFormat="1" ht="15" customHeight="1" x14ac:dyDescent="0.2"/>
    <row r="33" spans="2:3" customFormat="1" ht="15" customHeight="1" x14ac:dyDescent="0.2"/>
    <row r="34" spans="2:3" customFormat="1" ht="15" customHeight="1" x14ac:dyDescent="0.2"/>
    <row r="35" spans="2:3" customFormat="1" ht="15" customHeight="1" x14ac:dyDescent="0.2"/>
    <row r="36" spans="2:3" customFormat="1" ht="15" customHeight="1" x14ac:dyDescent="0.2"/>
    <row r="37" spans="2:3" customFormat="1" ht="15" customHeight="1" x14ac:dyDescent="0.2"/>
    <row r="38" spans="2:3" customFormat="1" ht="15" customHeight="1" x14ac:dyDescent="0.2"/>
    <row r="39" spans="2:3" customFormat="1" ht="15" customHeight="1" x14ac:dyDescent="0.2"/>
    <row r="40" spans="2:3" customFormat="1" ht="15" customHeight="1" x14ac:dyDescent="0.2">
      <c r="B40" s="1"/>
      <c r="C40" s="1"/>
    </row>
    <row r="41" spans="2:3" customFormat="1" ht="15" customHeight="1" x14ac:dyDescent="0.2">
      <c r="B41" s="1"/>
      <c r="C41" s="1"/>
    </row>
    <row r="42" spans="2:3" customFormat="1" ht="15" customHeight="1" x14ac:dyDescent="0.2">
      <c r="B42" s="1"/>
      <c r="C42" s="1"/>
    </row>
    <row r="43" spans="2:3" customFormat="1" ht="15" customHeight="1" x14ac:dyDescent="0.2">
      <c r="B43" s="1"/>
      <c r="C43" s="1"/>
    </row>
    <row r="44" spans="2:3" customFormat="1" ht="15" customHeight="1" x14ac:dyDescent="0.2">
      <c r="B44" s="1"/>
      <c r="C44" s="1"/>
    </row>
  </sheetData>
  <mergeCells count="5">
    <mergeCell ref="B2:G2"/>
    <mergeCell ref="B30:D30"/>
    <mergeCell ref="B29:G29"/>
    <mergeCell ref="B27:H27"/>
    <mergeCell ref="B28:H28"/>
  </mergeCells>
  <hyperlinks>
    <hyperlink ref="C1" location="Indice!A1" display="[índice Ç]" xr:uid="{00000000-0004-0000-0F00-000000000000}"/>
    <hyperlink ref="B30" r:id="rId1" display="http://observatorioemigracao.pt/np4/9555.html" xr:uid="{00000000-0004-0000-0F00-000001000000}"/>
    <hyperlink ref="B30:D30" r:id="rId2" display="http://observatorioemigracao.pt/np4/10259.html" xr:uid="{00000000-0004-0000-0F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6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45" customHeight="1" x14ac:dyDescent="0.2">
      <c r="B2" s="409" t="s">
        <v>135</v>
      </c>
      <c r="C2" s="409"/>
      <c r="D2" s="409"/>
      <c r="E2" s="409"/>
      <c r="F2" s="409"/>
      <c r="G2" s="40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8" customFormat="1" ht="15" customHeight="1" x14ac:dyDescent="0.2"/>
    <row r="18" spans="1:18" customFormat="1" ht="15" customHeight="1" x14ac:dyDescent="0.2"/>
    <row r="19" spans="1:18" customFormat="1" ht="45" customHeight="1" x14ac:dyDescent="0.2">
      <c r="A19" s="8" t="s">
        <v>7</v>
      </c>
      <c r="B19" s="316" t="s">
        <v>95</v>
      </c>
      <c r="C19" s="316"/>
      <c r="D19" s="316"/>
      <c r="E19" s="316"/>
      <c r="F19" s="316"/>
      <c r="G19" s="316"/>
      <c r="H19" s="316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customFormat="1" ht="24" customHeight="1" x14ac:dyDescent="0.2">
      <c r="A20" s="8" t="s">
        <v>3</v>
      </c>
      <c r="B20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0" s="343"/>
      <c r="D20" s="343"/>
      <c r="E20" s="343"/>
      <c r="F20" s="343"/>
      <c r="G20" s="343"/>
      <c r="H20" s="343"/>
      <c r="I20" s="29"/>
      <c r="J20" s="29"/>
      <c r="K20" s="29"/>
    </row>
    <row r="21" spans="1:18" customFormat="1" ht="14.25" x14ac:dyDescent="0.2">
      <c r="A21" s="10" t="s">
        <v>4</v>
      </c>
      <c r="B21" s="371" t="str">
        <f>Metainformação!B9</f>
        <v>13 de maio de 2025</v>
      </c>
      <c r="C21" s="371"/>
      <c r="D21" s="22"/>
      <c r="E21" s="22"/>
      <c r="F21" s="22"/>
      <c r="G21" s="14"/>
    </row>
    <row r="22" spans="1:18" customFormat="1" ht="11.25" x14ac:dyDescent="0.2">
      <c r="A22" s="9" t="s">
        <v>5</v>
      </c>
      <c r="B22" s="411" t="str">
        <f>Metainformação!B10</f>
        <v>http://observatorioemigracao.pt/np4/10259.html</v>
      </c>
      <c r="C22" s="411"/>
      <c r="D22" s="411"/>
      <c r="E22" s="23"/>
      <c r="F22" s="23"/>
      <c r="G22" s="14"/>
    </row>
    <row r="23" spans="1:18" customFormat="1" ht="15" customHeight="1" x14ac:dyDescent="0.2"/>
    <row r="24" spans="1:18" customFormat="1" ht="15" customHeight="1" x14ac:dyDescent="0.2"/>
    <row r="25" spans="1:18" customFormat="1" ht="15" customHeight="1" x14ac:dyDescent="0.2"/>
    <row r="26" spans="1:18" customFormat="1" ht="15" customHeight="1" x14ac:dyDescent="0.2"/>
    <row r="27" spans="1:18" customFormat="1" ht="15" customHeight="1" x14ac:dyDescent="0.2"/>
    <row r="28" spans="1:18" customFormat="1" ht="15" customHeight="1" x14ac:dyDescent="0.2"/>
    <row r="29" spans="1:18" customFormat="1" ht="15" customHeight="1" x14ac:dyDescent="0.2"/>
    <row r="30" spans="1:18" customFormat="1" ht="15" customHeight="1" x14ac:dyDescent="0.2"/>
    <row r="31" spans="1:18" customFormat="1" ht="15" customHeight="1" x14ac:dyDescent="0.2"/>
    <row r="32" spans="1:18" customFormat="1" ht="15" customHeight="1" x14ac:dyDescent="0.2"/>
    <row r="33" spans="2:3" customFormat="1" ht="15" customHeight="1" x14ac:dyDescent="0.2"/>
    <row r="34" spans="2:3" customFormat="1" ht="15" customHeight="1" x14ac:dyDescent="0.2"/>
    <row r="35" spans="2:3" customFormat="1" ht="15" customHeight="1" x14ac:dyDescent="0.2"/>
    <row r="36" spans="2:3" customFormat="1" ht="15" customHeight="1" x14ac:dyDescent="0.2"/>
    <row r="37" spans="2:3" customFormat="1" ht="15" customHeight="1" x14ac:dyDescent="0.2"/>
    <row r="38" spans="2:3" customFormat="1" ht="15" customHeight="1" x14ac:dyDescent="0.2"/>
    <row r="39" spans="2:3" customFormat="1" ht="15" customHeight="1" x14ac:dyDescent="0.2"/>
    <row r="40" spans="2:3" customFormat="1" ht="15" customHeight="1" x14ac:dyDescent="0.2"/>
    <row r="41" spans="2:3" customFormat="1" ht="15" customHeight="1" x14ac:dyDescent="0.2"/>
    <row r="42" spans="2:3" customFormat="1" ht="15" customHeight="1" x14ac:dyDescent="0.2">
      <c r="B42" s="1"/>
      <c r="C42" s="1"/>
    </row>
    <row r="43" spans="2:3" customFormat="1" ht="15" customHeight="1" x14ac:dyDescent="0.2">
      <c r="B43" s="1"/>
      <c r="C43" s="1"/>
    </row>
    <row r="44" spans="2:3" customFormat="1" ht="15" customHeight="1" x14ac:dyDescent="0.2">
      <c r="B44" s="1"/>
      <c r="C44" s="1"/>
    </row>
    <row r="45" spans="2:3" customFormat="1" ht="15" customHeight="1" x14ac:dyDescent="0.2">
      <c r="B45" s="1"/>
      <c r="C45" s="1"/>
    </row>
    <row r="46" spans="2:3" customFormat="1" ht="15" customHeight="1" x14ac:dyDescent="0.2">
      <c r="B46" s="1"/>
      <c r="C46" s="1"/>
    </row>
  </sheetData>
  <mergeCells count="5">
    <mergeCell ref="B2:G2"/>
    <mergeCell ref="B21:C21"/>
    <mergeCell ref="B22:D22"/>
    <mergeCell ref="B19:H19"/>
    <mergeCell ref="B20:H20"/>
  </mergeCells>
  <hyperlinks>
    <hyperlink ref="C1" location="Indice!A1" display="[índice Ç]" xr:uid="{00000000-0004-0000-1000-000000000000}"/>
    <hyperlink ref="B22" r:id="rId1" display="http://observatorioemigracao.pt/np4/9555.html" xr:uid="{00000000-0004-0000-1000-000001000000}"/>
    <hyperlink ref="B22:D22" r:id="rId2" display="http://observatorioemigracao.pt/np4/10259.html" xr:uid="{00000000-0004-0000-10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2"/>
  <sheetViews>
    <sheetView showGridLines="0" zoomScaleNormal="100" workbookViewId="0">
      <selection activeCell="B3" sqref="B3:B4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4" width="14.83203125" style="1" hidden="1" customWidth="1"/>
    <col min="5" max="5" width="14.83203125" style="1" customWidth="1"/>
    <col min="6" max="8" width="14.83203125" style="2" customWidth="1"/>
    <col min="9" max="9" width="13.1640625" style="2" customWidth="1"/>
    <col min="10" max="12" width="12.83203125" style="2"/>
    <col min="13" max="13" width="13.83203125" style="2" bestFit="1" customWidth="1"/>
    <col min="14" max="15" width="13" style="2" bestFit="1" customWidth="1"/>
    <col min="16" max="16384" width="12.83203125" style="2"/>
  </cols>
  <sheetData>
    <row r="1" spans="1:11" ht="30" customHeight="1" x14ac:dyDescent="0.2">
      <c r="A1" s="3"/>
      <c r="B1" s="4"/>
      <c r="C1" s="4"/>
      <c r="D1" s="4"/>
      <c r="E1" s="7" t="s">
        <v>9</v>
      </c>
      <c r="F1" s="5"/>
      <c r="G1" s="5"/>
      <c r="H1" s="5"/>
    </row>
    <row r="2" spans="1:11" ht="30" customHeight="1" thickBot="1" x14ac:dyDescent="0.25">
      <c r="B2" s="315" t="s">
        <v>52</v>
      </c>
      <c r="C2" s="315"/>
      <c r="D2" s="315"/>
      <c r="E2" s="315"/>
      <c r="F2" s="315"/>
      <c r="G2" s="315"/>
      <c r="H2" s="315"/>
      <c r="I2" s="58"/>
      <c r="J2" s="58"/>
    </row>
    <row r="3" spans="1:11" customFormat="1" ht="30" customHeight="1" x14ac:dyDescent="0.2">
      <c r="B3" s="318" t="s">
        <v>1</v>
      </c>
      <c r="C3" s="112" t="s">
        <v>0</v>
      </c>
      <c r="D3" s="113"/>
      <c r="E3" s="320" t="s">
        <v>111</v>
      </c>
      <c r="F3" s="321"/>
      <c r="G3" s="322" t="s">
        <v>77</v>
      </c>
      <c r="H3" s="323"/>
      <c r="I3" s="324" t="s">
        <v>11</v>
      </c>
      <c r="J3" s="325"/>
    </row>
    <row r="4" spans="1:11" customFormat="1" ht="30" customHeight="1" x14ac:dyDescent="0.2">
      <c r="B4" s="319"/>
      <c r="C4" s="122" t="s">
        <v>2</v>
      </c>
      <c r="D4" s="123" t="s">
        <v>10</v>
      </c>
      <c r="E4" s="122" t="s">
        <v>2</v>
      </c>
      <c r="F4" s="123" t="s">
        <v>10</v>
      </c>
      <c r="G4" s="122" t="s">
        <v>2</v>
      </c>
      <c r="H4" s="123" t="s">
        <v>10</v>
      </c>
      <c r="I4" s="124" t="s">
        <v>2</v>
      </c>
      <c r="J4" s="125" t="s">
        <v>10</v>
      </c>
      <c r="K4" s="2"/>
    </row>
    <row r="5" spans="1:11" customFormat="1" ht="15" customHeight="1" x14ac:dyDescent="0.2">
      <c r="B5" s="67" t="s">
        <v>0</v>
      </c>
      <c r="C5" s="202">
        <v>309</v>
      </c>
      <c r="D5" s="189">
        <f>SUM(F5,H5,J5)</f>
        <v>100</v>
      </c>
      <c r="E5" s="186">
        <f>SUM(E6:E11)</f>
        <v>120</v>
      </c>
      <c r="F5" s="203">
        <f>E5*100/C5</f>
        <v>38.834951456310677</v>
      </c>
      <c r="G5" s="188">
        <f>SUM(G6:G11)</f>
        <v>122</v>
      </c>
      <c r="H5" s="203">
        <f>G5*100/C5</f>
        <v>39.482200647249194</v>
      </c>
      <c r="I5" s="204">
        <f>SUM(I6:I11)</f>
        <v>67</v>
      </c>
      <c r="J5" s="205">
        <f>I5*100/C5</f>
        <v>21.68284789644013</v>
      </c>
      <c r="K5" s="2"/>
    </row>
    <row r="6" spans="1:11" customFormat="1" ht="15" customHeight="1" x14ac:dyDescent="0.2">
      <c r="B6" s="128">
        <v>1931</v>
      </c>
      <c r="C6" s="176">
        <v>121</v>
      </c>
      <c r="D6" s="206">
        <f t="shared" ref="D6:D11" si="0">SUM(F6,H6,J6)</f>
        <v>100</v>
      </c>
      <c r="E6" s="176">
        <v>62</v>
      </c>
      <c r="F6" s="206">
        <f>E6*100/C6</f>
        <v>51.239669421487605</v>
      </c>
      <c r="G6" s="207">
        <v>45</v>
      </c>
      <c r="H6" s="206">
        <f>G6*100/C6</f>
        <v>37.190082644628099</v>
      </c>
      <c r="I6" s="208">
        <v>14</v>
      </c>
      <c r="J6" s="209">
        <f>I6*100/C6</f>
        <v>11.570247933884298</v>
      </c>
      <c r="K6" s="2"/>
    </row>
    <row r="7" spans="1:11" customFormat="1" ht="15" customHeight="1" x14ac:dyDescent="0.2">
      <c r="B7" s="128">
        <v>1932</v>
      </c>
      <c r="C7" s="176">
        <v>70</v>
      </c>
      <c r="D7" s="206">
        <f t="shared" si="0"/>
        <v>100</v>
      </c>
      <c r="E7" s="176">
        <v>29</v>
      </c>
      <c r="F7" s="206">
        <f>E7*100/C7</f>
        <v>41.428571428571431</v>
      </c>
      <c r="G7" s="207">
        <v>35</v>
      </c>
      <c r="H7" s="206">
        <f>G7*100/C7</f>
        <v>50</v>
      </c>
      <c r="I7" s="208">
        <v>6</v>
      </c>
      <c r="J7" s="209">
        <f>I7*100/C7</f>
        <v>8.5714285714285712</v>
      </c>
      <c r="K7" s="2"/>
    </row>
    <row r="8" spans="1:11" customFormat="1" ht="15" customHeight="1" x14ac:dyDescent="0.2">
      <c r="B8" s="128">
        <v>1933</v>
      </c>
      <c r="C8" s="176">
        <v>17</v>
      </c>
      <c r="D8" s="206">
        <f t="shared" si="0"/>
        <v>100</v>
      </c>
      <c r="E8" s="176">
        <v>5</v>
      </c>
      <c r="F8" s="206">
        <f>E8*100/C8</f>
        <v>29.411764705882351</v>
      </c>
      <c r="G8" s="207">
        <v>11</v>
      </c>
      <c r="H8" s="206">
        <f>G8*100/C8</f>
        <v>64.705882352941174</v>
      </c>
      <c r="I8" s="208">
        <v>1</v>
      </c>
      <c r="J8" s="209">
        <f>I8*100/C8</f>
        <v>5.882352941176471</v>
      </c>
      <c r="K8" s="2"/>
    </row>
    <row r="9" spans="1:11" customFormat="1" ht="15" customHeight="1" x14ac:dyDescent="0.2">
      <c r="B9" s="128">
        <v>1934</v>
      </c>
      <c r="C9" s="176">
        <v>34</v>
      </c>
      <c r="D9" s="206">
        <f t="shared" si="0"/>
        <v>100</v>
      </c>
      <c r="E9" s="176">
        <v>10</v>
      </c>
      <c r="F9" s="206">
        <f>E9*100/C9</f>
        <v>29.411764705882351</v>
      </c>
      <c r="G9" s="207">
        <v>15</v>
      </c>
      <c r="H9" s="206">
        <f>G9*100/C9</f>
        <v>44.117647058823529</v>
      </c>
      <c r="I9" s="208">
        <v>9</v>
      </c>
      <c r="J9" s="209">
        <f>I9*100/C9</f>
        <v>26.470588235294116</v>
      </c>
      <c r="K9" s="2"/>
    </row>
    <row r="10" spans="1:11" customFormat="1" ht="15" customHeight="1" x14ac:dyDescent="0.2">
      <c r="B10" s="128">
        <v>1935</v>
      </c>
      <c r="C10" s="176">
        <v>0</v>
      </c>
      <c r="D10" s="206">
        <f t="shared" si="0"/>
        <v>0</v>
      </c>
      <c r="E10" s="176">
        <v>0</v>
      </c>
      <c r="F10" s="206">
        <v>0</v>
      </c>
      <c r="G10" s="207">
        <v>0</v>
      </c>
      <c r="H10" s="206">
        <v>0</v>
      </c>
      <c r="I10" s="208">
        <v>0</v>
      </c>
      <c r="J10" s="209">
        <v>0</v>
      </c>
      <c r="K10" s="2"/>
    </row>
    <row r="11" spans="1:11" customFormat="1" ht="15" customHeight="1" x14ac:dyDescent="0.2">
      <c r="B11" s="126">
        <v>1936</v>
      </c>
      <c r="C11" s="181">
        <v>67</v>
      </c>
      <c r="D11" s="210">
        <f t="shared" si="0"/>
        <v>100</v>
      </c>
      <c r="E11" s="181">
        <v>14</v>
      </c>
      <c r="F11" s="210">
        <f>E11*100/C11</f>
        <v>20.895522388059703</v>
      </c>
      <c r="G11" s="211">
        <v>16</v>
      </c>
      <c r="H11" s="210">
        <f>G11*100/C11</f>
        <v>23.880597014925375</v>
      </c>
      <c r="I11" s="212">
        <v>37</v>
      </c>
      <c r="J11" s="213">
        <f>I11*100/C11</f>
        <v>55.223880597014926</v>
      </c>
      <c r="K11" s="2"/>
    </row>
    <row r="12" spans="1:11" customFormat="1" ht="15" customHeight="1" x14ac:dyDescent="0.2">
      <c r="E12" s="21"/>
      <c r="F12" s="21"/>
      <c r="G12" s="21"/>
      <c r="H12" s="21"/>
      <c r="K12" s="2"/>
    </row>
    <row r="13" spans="1:11" customFormat="1" ht="11.25" x14ac:dyDescent="0.2">
      <c r="A13" s="8" t="s">
        <v>7</v>
      </c>
      <c r="B13" s="316" t="s">
        <v>91</v>
      </c>
      <c r="C13" s="316"/>
      <c r="D13" s="316"/>
      <c r="E13" s="316"/>
      <c r="F13" s="316"/>
      <c r="G13" s="316"/>
      <c r="H13" s="316"/>
      <c r="K13" s="2"/>
    </row>
    <row r="14" spans="1:11" customFormat="1" ht="34.5" customHeight="1" x14ac:dyDescent="0.2">
      <c r="A14" s="8" t="s">
        <v>3</v>
      </c>
      <c r="B14" s="317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4" s="317"/>
      <c r="D14" s="317"/>
      <c r="E14" s="317"/>
      <c r="F14" s="317"/>
      <c r="G14" s="317"/>
      <c r="H14" s="317"/>
    </row>
    <row r="15" spans="1:11" customFormat="1" ht="14.25" x14ac:dyDescent="0.2">
      <c r="A15" s="10" t="s">
        <v>4</v>
      </c>
      <c r="B15" s="313" t="str">
        <f>Metainformação!B9</f>
        <v>13 de maio de 2025</v>
      </c>
      <c r="C15" s="313"/>
      <c r="D15" s="313"/>
      <c r="E15" s="313"/>
      <c r="F15" s="110"/>
      <c r="G15" s="22"/>
      <c r="H15" s="22"/>
    </row>
    <row r="16" spans="1:11" customFormat="1" ht="11.25" x14ac:dyDescent="0.2">
      <c r="A16" s="9" t="s">
        <v>5</v>
      </c>
      <c r="B16" s="314" t="str">
        <f>Metainformação!B10</f>
        <v>http://observatorioemigracao.pt/np4/10259.html</v>
      </c>
      <c r="C16" s="314"/>
      <c r="D16" s="314"/>
      <c r="E16" s="314"/>
      <c r="F16" s="314"/>
      <c r="G16" s="23"/>
      <c r="H16" s="23"/>
    </row>
    <row r="17" spans="1:6" customFormat="1" ht="15" customHeight="1" x14ac:dyDescent="0.2">
      <c r="B17" s="111"/>
      <c r="C17" s="111"/>
      <c r="D17" s="111"/>
      <c r="E17" s="111"/>
      <c r="F17" s="111"/>
    </row>
    <row r="18" spans="1:6" customFormat="1" ht="15" customHeight="1" x14ac:dyDescent="0.2"/>
    <row r="19" spans="1:6" customFormat="1" ht="15" customHeight="1" x14ac:dyDescent="0.2"/>
    <row r="20" spans="1:6" customFormat="1" ht="15" customHeight="1" x14ac:dyDescent="0.2"/>
    <row r="21" spans="1:6" customFormat="1" ht="15" customHeight="1" x14ac:dyDescent="0.2"/>
    <row r="22" spans="1:6" customFormat="1" ht="15" customHeight="1" x14ac:dyDescent="0.2"/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>
      <c r="A32" s="8"/>
    </row>
    <row r="33" spans="1:1" customFormat="1" ht="15" customHeight="1" x14ac:dyDescent="0.2">
      <c r="A33" s="8"/>
    </row>
    <row r="34" spans="1:1" customFormat="1" ht="15" customHeight="1" x14ac:dyDescent="0.2">
      <c r="A34" s="10"/>
    </row>
    <row r="35" spans="1:1" customFormat="1" ht="15" customHeight="1" x14ac:dyDescent="0.2">
      <c r="A35" s="9"/>
    </row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30" customHeight="1" x14ac:dyDescent="0.2">
      <c r="A44" s="2"/>
    </row>
    <row r="45" spans="1:1" customFormat="1" ht="15" customHeight="1" x14ac:dyDescent="0.2">
      <c r="A45" s="2"/>
    </row>
    <row r="46" spans="1:1" customFormat="1" ht="15" customHeight="1" x14ac:dyDescent="0.2">
      <c r="A46" s="2"/>
    </row>
    <row r="47" spans="1:1" customFormat="1" ht="15" customHeight="1" x14ac:dyDescent="0.2"/>
    <row r="48" spans="1:1" customFormat="1" ht="15" customHeight="1" x14ac:dyDescent="0.2"/>
    <row r="49" spans="2:8" customFormat="1" ht="15" customHeight="1" x14ac:dyDescent="0.2"/>
    <row r="50" spans="2:8" customFormat="1" ht="15" customHeight="1" x14ac:dyDescent="0.2"/>
    <row r="51" spans="2:8" customFormat="1" ht="15" customHeight="1" x14ac:dyDescent="0.2"/>
    <row r="52" spans="2:8" customFormat="1" ht="15" customHeight="1" x14ac:dyDescent="0.2"/>
    <row r="53" spans="2:8" customFormat="1" ht="15" customHeight="1" x14ac:dyDescent="0.2">
      <c r="B53" s="1"/>
      <c r="C53" s="1"/>
      <c r="D53" s="1"/>
      <c r="E53" s="1"/>
      <c r="F53" s="2"/>
      <c r="G53" s="2"/>
      <c r="H53" s="2"/>
    </row>
    <row r="54" spans="2:8" customFormat="1" ht="15" customHeight="1" x14ac:dyDescent="0.2">
      <c r="B54" s="1"/>
      <c r="C54" s="1"/>
      <c r="D54" s="1"/>
      <c r="E54" s="1"/>
      <c r="F54" s="2"/>
      <c r="G54" s="2"/>
      <c r="H54" s="2"/>
    </row>
    <row r="55" spans="2:8" customFormat="1" ht="15" customHeight="1" x14ac:dyDescent="0.2">
      <c r="B55" s="1"/>
      <c r="C55" s="1"/>
      <c r="D55" s="1"/>
      <c r="E55" s="1"/>
      <c r="F55" s="2"/>
      <c r="G55" s="2"/>
      <c r="H55" s="2"/>
    </row>
    <row r="56" spans="2:8" customFormat="1" ht="15" customHeight="1" x14ac:dyDescent="0.2">
      <c r="B56" s="1"/>
      <c r="C56" s="1"/>
      <c r="D56" s="1"/>
      <c r="E56" s="1"/>
      <c r="F56" s="2"/>
      <c r="G56" s="2"/>
      <c r="H56" s="2"/>
    </row>
    <row r="57" spans="2:8" customFormat="1" ht="15" customHeight="1" x14ac:dyDescent="0.2">
      <c r="B57" s="1"/>
      <c r="C57" s="1"/>
      <c r="D57" s="1"/>
      <c r="E57" s="1"/>
      <c r="F57" s="2"/>
      <c r="G57" s="2"/>
      <c r="H57" s="2"/>
    </row>
    <row r="58" spans="2:8" customFormat="1" ht="15" customHeight="1" x14ac:dyDescent="0.2">
      <c r="B58" s="1"/>
      <c r="C58" s="1"/>
      <c r="D58" s="1"/>
      <c r="E58" s="1"/>
      <c r="F58" s="2"/>
      <c r="G58" s="2"/>
      <c r="H58" s="2"/>
    </row>
    <row r="59" spans="2:8" customFormat="1" ht="15" customHeight="1" x14ac:dyDescent="0.2">
      <c r="B59" s="1"/>
      <c r="C59" s="1"/>
      <c r="D59" s="1"/>
      <c r="E59" s="1"/>
      <c r="F59" s="2"/>
      <c r="G59" s="2"/>
      <c r="H59" s="2"/>
    </row>
    <row r="60" spans="2:8" customFormat="1" ht="15" customHeight="1" x14ac:dyDescent="0.2">
      <c r="B60" s="1"/>
      <c r="C60" s="1"/>
      <c r="D60" s="1"/>
      <c r="E60" s="1"/>
      <c r="F60" s="2"/>
      <c r="G60" s="2"/>
      <c r="H60" s="2"/>
    </row>
    <row r="61" spans="2:8" customFormat="1" ht="15" customHeight="1" x14ac:dyDescent="0.2">
      <c r="B61" s="1"/>
      <c r="C61" s="1"/>
      <c r="D61" s="1"/>
      <c r="E61" s="1"/>
      <c r="F61" s="2"/>
      <c r="G61" s="2"/>
      <c r="H61" s="2"/>
    </row>
    <row r="62" spans="2:8" customFormat="1" ht="15" customHeight="1" x14ac:dyDescent="0.2">
      <c r="B62" s="1"/>
      <c r="C62" s="1"/>
      <c r="D62" s="1"/>
      <c r="E62" s="1"/>
      <c r="F62" s="2"/>
      <c r="G62" s="2"/>
      <c r="H62" s="2"/>
    </row>
    <row r="63" spans="2:8" customFormat="1" ht="15" customHeight="1" x14ac:dyDescent="0.2">
      <c r="B63" s="1"/>
      <c r="C63" s="1"/>
      <c r="D63" s="1"/>
      <c r="E63" s="1"/>
      <c r="F63" s="2"/>
      <c r="G63" s="2"/>
      <c r="H63" s="2"/>
    </row>
    <row r="64" spans="2:8" customFormat="1" ht="15" customHeight="1" x14ac:dyDescent="0.2">
      <c r="B64" s="1"/>
      <c r="C64" s="1"/>
      <c r="D64" s="1"/>
      <c r="E64" s="1"/>
      <c r="F64" s="2"/>
      <c r="G64" s="2"/>
      <c r="H64" s="2"/>
    </row>
    <row r="65" spans="2:8" customFormat="1" ht="15" customHeight="1" x14ac:dyDescent="0.2">
      <c r="B65" s="1"/>
      <c r="C65" s="1"/>
      <c r="D65" s="1"/>
      <c r="E65" s="1"/>
      <c r="F65" s="2"/>
      <c r="G65" s="2"/>
      <c r="H65" s="2"/>
    </row>
    <row r="66" spans="2:8" customFormat="1" ht="15" customHeight="1" x14ac:dyDescent="0.2">
      <c r="B66" s="1"/>
      <c r="C66" s="1"/>
      <c r="D66" s="1"/>
      <c r="E66" s="1"/>
      <c r="F66" s="2"/>
      <c r="G66" s="2"/>
      <c r="H66" s="2"/>
    </row>
    <row r="67" spans="2:8" customFormat="1" ht="15" customHeight="1" x14ac:dyDescent="0.2">
      <c r="B67" s="1"/>
      <c r="C67" s="1"/>
      <c r="D67" s="1"/>
      <c r="E67" s="1"/>
      <c r="F67" s="2"/>
      <c r="G67" s="2"/>
      <c r="H67" s="2"/>
    </row>
    <row r="68" spans="2:8" customFormat="1" ht="15" customHeight="1" x14ac:dyDescent="0.2">
      <c r="B68" s="1"/>
      <c r="C68" s="1"/>
      <c r="D68" s="1"/>
      <c r="E68" s="1"/>
      <c r="F68" s="2"/>
      <c r="G68" s="2"/>
      <c r="H68" s="2"/>
    </row>
    <row r="69" spans="2:8" customFormat="1" ht="15" customHeight="1" x14ac:dyDescent="0.2">
      <c r="B69" s="1"/>
      <c r="C69" s="1"/>
      <c r="D69" s="1"/>
      <c r="E69" s="1"/>
      <c r="F69" s="2"/>
      <c r="G69" s="2"/>
      <c r="H69" s="2"/>
    </row>
    <row r="70" spans="2:8" customFormat="1" ht="15" customHeight="1" x14ac:dyDescent="0.2">
      <c r="B70" s="1"/>
      <c r="C70" s="1"/>
      <c r="D70" s="1"/>
      <c r="E70" s="1"/>
      <c r="F70" s="2"/>
      <c r="G70" s="2"/>
      <c r="H70" s="2"/>
    </row>
    <row r="71" spans="2:8" customFormat="1" ht="15" customHeight="1" x14ac:dyDescent="0.2">
      <c r="B71" s="1"/>
      <c r="C71" s="1"/>
      <c r="D71" s="1"/>
      <c r="E71" s="1"/>
      <c r="F71" s="2"/>
      <c r="G71" s="2"/>
      <c r="H71" s="2"/>
    </row>
    <row r="72" spans="2:8" customFormat="1" ht="15" customHeight="1" x14ac:dyDescent="0.2">
      <c r="B72" s="1"/>
      <c r="C72" s="1"/>
      <c r="D72" s="1"/>
      <c r="E72" s="1"/>
      <c r="F72" s="2"/>
      <c r="G72" s="2"/>
      <c r="H72" s="2"/>
    </row>
    <row r="73" spans="2:8" customFormat="1" ht="15" customHeight="1" x14ac:dyDescent="0.2">
      <c r="B73" s="1"/>
      <c r="C73" s="1"/>
      <c r="D73" s="1"/>
      <c r="E73" s="1"/>
      <c r="F73" s="2"/>
      <c r="G73" s="2"/>
      <c r="H73" s="2"/>
    </row>
    <row r="74" spans="2:8" customFormat="1" ht="15" customHeight="1" x14ac:dyDescent="0.2">
      <c r="B74" s="1"/>
      <c r="C74" s="1"/>
      <c r="D74" s="1"/>
      <c r="E74" s="1"/>
      <c r="F74" s="2"/>
      <c r="G74" s="2"/>
      <c r="H74" s="2"/>
    </row>
    <row r="75" spans="2:8" customFormat="1" ht="15" customHeight="1" x14ac:dyDescent="0.2">
      <c r="B75" s="1"/>
      <c r="C75" s="1"/>
      <c r="D75" s="1"/>
      <c r="E75" s="1"/>
      <c r="F75" s="2"/>
      <c r="G75" s="2"/>
      <c r="H75" s="2"/>
    </row>
    <row r="76" spans="2:8" customFormat="1" ht="15" customHeight="1" x14ac:dyDescent="0.2">
      <c r="B76" s="1"/>
      <c r="C76" s="1"/>
      <c r="D76" s="1"/>
      <c r="E76" s="1"/>
      <c r="F76" s="2"/>
      <c r="G76" s="2"/>
      <c r="H76" s="2"/>
    </row>
    <row r="77" spans="2:8" customFormat="1" ht="15" customHeight="1" x14ac:dyDescent="0.2">
      <c r="B77" s="1"/>
      <c r="C77" s="1"/>
      <c r="D77" s="1"/>
      <c r="E77" s="1"/>
      <c r="F77" s="2"/>
      <c r="G77" s="2"/>
      <c r="H77" s="2"/>
    </row>
    <row r="78" spans="2:8" customFormat="1" ht="15" customHeight="1" x14ac:dyDescent="0.2">
      <c r="B78" s="1"/>
      <c r="C78" s="1"/>
      <c r="D78" s="1"/>
      <c r="E78" s="1"/>
      <c r="F78" s="2"/>
      <c r="G78" s="2"/>
      <c r="H78" s="2"/>
    </row>
    <row r="79" spans="2:8" customFormat="1" ht="15" customHeight="1" x14ac:dyDescent="0.2">
      <c r="B79" s="1"/>
      <c r="C79" s="1"/>
      <c r="D79" s="1"/>
      <c r="E79" s="1"/>
      <c r="F79" s="2"/>
      <c r="G79" s="2"/>
      <c r="H79" s="2"/>
    </row>
    <row r="80" spans="2:8" customFormat="1" ht="15" customHeight="1" x14ac:dyDescent="0.2">
      <c r="B80" s="1"/>
      <c r="C80" s="1"/>
      <c r="D80" s="1"/>
      <c r="E80" s="1"/>
      <c r="F80" s="2"/>
      <c r="G80" s="2"/>
      <c r="H80" s="2"/>
    </row>
    <row r="81" spans="2:8" customFormat="1" ht="15" customHeight="1" x14ac:dyDescent="0.2">
      <c r="B81" s="1"/>
      <c r="C81" s="1"/>
      <c r="D81" s="1"/>
      <c r="E81" s="1"/>
      <c r="F81" s="2"/>
      <c r="G81" s="2"/>
      <c r="H81" s="2"/>
    </row>
    <row r="82" spans="2:8" customFormat="1" ht="15" customHeight="1" x14ac:dyDescent="0.2">
      <c r="B82" s="1"/>
      <c r="C82" s="1"/>
      <c r="D82" s="1"/>
      <c r="E82" s="1"/>
      <c r="F82" s="2"/>
      <c r="G82" s="2"/>
      <c r="H82" s="2"/>
    </row>
  </sheetData>
  <mergeCells count="9">
    <mergeCell ref="I3:J3"/>
    <mergeCell ref="B15:E15"/>
    <mergeCell ref="B16:F16"/>
    <mergeCell ref="B2:H2"/>
    <mergeCell ref="B13:H13"/>
    <mergeCell ref="B14:H14"/>
    <mergeCell ref="B3:B4"/>
    <mergeCell ref="E3:F3"/>
    <mergeCell ref="G3:H3"/>
  </mergeCells>
  <hyperlinks>
    <hyperlink ref="E1" location="Indice!A1" display="[índice Ç]" xr:uid="{00000000-0004-0000-0100-000000000000}"/>
    <hyperlink ref="B16" r:id="rId1" display="http://observatorioemigracao.pt/np4/9555.html" xr:uid="{00000000-0004-0000-0100-000001000000}"/>
    <hyperlink ref="B16:F16" r:id="rId2" display="http://observatorioemigracao.pt/np4/10259.html" xr:uid="{00000000-0004-0000-01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88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11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11" ht="45" customHeight="1" x14ac:dyDescent="0.2">
      <c r="B2" s="409" t="s">
        <v>138</v>
      </c>
      <c r="C2" s="409"/>
      <c r="D2" s="409"/>
      <c r="E2" s="409"/>
      <c r="F2" s="409"/>
      <c r="G2" s="409"/>
      <c r="H2" s="409"/>
      <c r="I2" s="409"/>
      <c r="J2" s="409"/>
      <c r="K2" s="409"/>
    </row>
    <row r="3" spans="1:11" customFormat="1" ht="15" customHeight="1" x14ac:dyDescent="0.2"/>
    <row r="4" spans="1:11" customFormat="1" ht="15" customHeight="1" x14ac:dyDescent="0.2"/>
    <row r="5" spans="1:11" customFormat="1" ht="15" customHeight="1" x14ac:dyDescent="0.2"/>
    <row r="6" spans="1:11" customFormat="1" ht="15" customHeight="1" x14ac:dyDescent="0.2"/>
    <row r="7" spans="1:11" customFormat="1" ht="15" customHeight="1" x14ac:dyDescent="0.2"/>
    <row r="8" spans="1:11" customFormat="1" ht="15" customHeight="1" x14ac:dyDescent="0.2"/>
    <row r="9" spans="1:11" customFormat="1" ht="15" customHeight="1" x14ac:dyDescent="0.2"/>
    <row r="10" spans="1:11" customFormat="1" ht="15" customHeight="1" x14ac:dyDescent="0.2"/>
    <row r="11" spans="1:11" customFormat="1" ht="15" customHeight="1" x14ac:dyDescent="0.2"/>
    <row r="12" spans="1:11" customFormat="1" ht="15" customHeight="1" x14ac:dyDescent="0.2"/>
    <row r="13" spans="1:11" customFormat="1" ht="15" customHeight="1" x14ac:dyDescent="0.2"/>
    <row r="14" spans="1:11" customFormat="1" ht="15" customHeight="1" x14ac:dyDescent="0.2"/>
    <row r="15" spans="1:11" customFormat="1" ht="15" customHeight="1" x14ac:dyDescent="0.2"/>
    <row r="16" spans="1:11" customFormat="1" ht="15" customHeight="1" x14ac:dyDescent="0.2"/>
    <row r="17" spans="1:22" customFormat="1" ht="15" customHeight="1" x14ac:dyDescent="0.2"/>
    <row r="18" spans="1:22" customFormat="1" ht="15" customHeight="1" x14ac:dyDescent="0.2"/>
    <row r="19" spans="1:22" customFormat="1" ht="24" customHeight="1" x14ac:dyDescent="0.2">
      <c r="A19" s="8" t="s">
        <v>7</v>
      </c>
      <c r="B19" s="316" t="s">
        <v>96</v>
      </c>
      <c r="C19" s="316"/>
      <c r="D19" s="316"/>
      <c r="E19" s="316"/>
      <c r="F19" s="316"/>
      <c r="G19" s="316"/>
      <c r="H19" s="31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customFormat="1" ht="24" customHeight="1" x14ac:dyDescent="0.2">
      <c r="A20" s="8" t="s">
        <v>3</v>
      </c>
      <c r="B20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0" s="343"/>
      <c r="D20" s="343"/>
      <c r="E20" s="343"/>
      <c r="F20" s="343"/>
      <c r="G20" s="343"/>
      <c r="H20" s="343"/>
      <c r="I20" s="29"/>
      <c r="J20" s="29"/>
      <c r="K20" s="29"/>
    </row>
    <row r="21" spans="1:22" customFormat="1" ht="14.25" x14ac:dyDescent="0.2">
      <c r="A21" s="10" t="s">
        <v>4</v>
      </c>
      <c r="B21" s="371" t="str">
        <f>Metainformação!B9</f>
        <v>13 de maio de 2025</v>
      </c>
      <c r="C21" s="371"/>
      <c r="D21" s="22"/>
      <c r="E21" s="22"/>
      <c r="F21" s="22"/>
      <c r="G21" s="14"/>
    </row>
    <row r="22" spans="1:22" customFormat="1" ht="11.25" x14ac:dyDescent="0.2">
      <c r="A22" s="9" t="s">
        <v>5</v>
      </c>
      <c r="B22" s="411" t="str">
        <f>Metainformação!B10</f>
        <v>http://observatorioemigracao.pt/np4/10259.html</v>
      </c>
      <c r="C22" s="411"/>
      <c r="D22" s="411"/>
      <c r="E22" s="23"/>
      <c r="F22" s="23"/>
      <c r="G22" s="14"/>
    </row>
    <row r="23" spans="1:22" customFormat="1" ht="15" customHeight="1" x14ac:dyDescent="0.2"/>
    <row r="24" spans="1:22" customFormat="1" ht="15" customHeight="1" x14ac:dyDescent="0.2"/>
    <row r="25" spans="1:22" customFormat="1" ht="15" customHeight="1" x14ac:dyDescent="0.2"/>
    <row r="26" spans="1:22" customFormat="1" ht="15" customHeight="1" x14ac:dyDescent="0.2"/>
    <row r="27" spans="1:22" customFormat="1" ht="15" customHeight="1" x14ac:dyDescent="0.2"/>
    <row r="28" spans="1:22" customFormat="1" ht="15" customHeight="1" x14ac:dyDescent="0.2"/>
    <row r="29" spans="1:22" customFormat="1" ht="15" customHeight="1" x14ac:dyDescent="0.2"/>
    <row r="30" spans="1:22" customFormat="1" ht="15" customHeight="1" x14ac:dyDescent="0.2"/>
    <row r="31" spans="1:22" customFormat="1" ht="15" customHeight="1" x14ac:dyDescent="0.2"/>
    <row r="32" spans="1:2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5">
    <mergeCell ref="B2:K2"/>
    <mergeCell ref="B21:C21"/>
    <mergeCell ref="B22:D22"/>
    <mergeCell ref="B19:H19"/>
    <mergeCell ref="B20:H20"/>
  </mergeCells>
  <hyperlinks>
    <hyperlink ref="C1" location="Indice!A1" display="[índice Ç]" xr:uid="{00000000-0004-0000-1100-000000000000}"/>
    <hyperlink ref="B22" r:id="rId1" display="http://observatorioemigracao.pt/np4/9555.html" xr:uid="{00000000-0004-0000-1100-000001000000}"/>
    <hyperlink ref="B22:D22" r:id="rId2" display="http://observatorioemigracao.pt/np4/10259.html" xr:uid="{00000000-0004-0000-11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90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8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8" ht="45" customHeight="1" x14ac:dyDescent="0.2">
      <c r="B2" s="409" t="s">
        <v>110</v>
      </c>
      <c r="C2" s="409"/>
      <c r="D2" s="409"/>
      <c r="E2" s="409"/>
      <c r="F2" s="409"/>
      <c r="G2" s="409"/>
      <c r="H2" s="409"/>
    </row>
    <row r="3" spans="1:8" customFormat="1" ht="15" customHeight="1" x14ac:dyDescent="0.2"/>
    <row r="4" spans="1:8" customFormat="1" ht="15" customHeight="1" x14ac:dyDescent="0.2"/>
    <row r="5" spans="1:8" customFormat="1" ht="15" customHeight="1" x14ac:dyDescent="0.2"/>
    <row r="6" spans="1:8" customFormat="1" ht="15" customHeight="1" x14ac:dyDescent="0.2"/>
    <row r="7" spans="1:8" customFormat="1" ht="15" customHeight="1" x14ac:dyDescent="0.2"/>
    <row r="8" spans="1:8" customFormat="1" ht="15" customHeight="1" x14ac:dyDescent="0.2"/>
    <row r="9" spans="1:8" customFormat="1" ht="15" customHeight="1" x14ac:dyDescent="0.2"/>
    <row r="10" spans="1:8" customFormat="1" ht="15" customHeight="1" x14ac:dyDescent="0.2"/>
    <row r="11" spans="1:8" customFormat="1" ht="1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spans="1:12" customFormat="1" ht="15" customHeight="1" x14ac:dyDescent="0.2"/>
    <row r="18" spans="1:12" customFormat="1" ht="15" customHeight="1" x14ac:dyDescent="0.2">
      <c r="A18" s="10"/>
      <c r="B18" s="413"/>
      <c r="C18" s="412"/>
      <c r="D18" s="412"/>
      <c r="E18" s="412"/>
      <c r="F18" s="412"/>
      <c r="G18" s="412"/>
    </row>
    <row r="19" spans="1:12" customFormat="1" ht="15" customHeight="1" x14ac:dyDescent="0.2">
      <c r="A19" s="2"/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2" customFormat="1" ht="15" customHeight="1" x14ac:dyDescent="0.2">
      <c r="A20" s="2"/>
      <c r="B20" s="1"/>
      <c r="C20" s="1"/>
      <c r="D20" s="2"/>
      <c r="E20" s="2"/>
      <c r="F20" s="2"/>
      <c r="G20" s="2"/>
      <c r="H20" s="2"/>
      <c r="I20" s="2"/>
      <c r="J20" s="2"/>
      <c r="K20" s="2"/>
    </row>
    <row r="21" spans="1:12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2"/>
      <c r="J21" s="2"/>
      <c r="K21" s="2"/>
    </row>
    <row r="22" spans="1:12" customFormat="1" ht="15" customHeight="1" x14ac:dyDescent="0.2"/>
    <row r="23" spans="1:12" customFormat="1" ht="45" customHeight="1" x14ac:dyDescent="0.2">
      <c r="A23" s="2"/>
      <c r="B23" s="1"/>
      <c r="C23" s="1"/>
      <c r="D23" s="2"/>
      <c r="E23" s="2"/>
      <c r="F23" s="2"/>
      <c r="G23" s="2"/>
    </row>
    <row r="24" spans="1:12" customFormat="1" ht="26.25" customHeight="1" x14ac:dyDescent="0.2">
      <c r="A24" s="2"/>
      <c r="B24" s="1"/>
      <c r="C24" s="1"/>
      <c r="D24" s="2"/>
      <c r="E24" s="2"/>
      <c r="F24" s="2"/>
      <c r="G24" s="2"/>
      <c r="H24" s="29"/>
      <c r="I24" s="29"/>
      <c r="J24" s="29"/>
      <c r="K24" s="29"/>
    </row>
    <row r="25" spans="1:12" customFormat="1" ht="15" customHeight="1" x14ac:dyDescent="0.2">
      <c r="A25" s="2"/>
      <c r="B25" s="1"/>
      <c r="C25" s="1"/>
      <c r="D25" s="2"/>
      <c r="E25" s="2"/>
      <c r="F25" s="2"/>
      <c r="G25" s="2"/>
    </row>
    <row r="26" spans="1:12" customFormat="1" ht="15" customHeight="1" x14ac:dyDescent="0.2">
      <c r="A26" s="2"/>
      <c r="B26" s="1"/>
      <c r="C26" s="1"/>
      <c r="D26" s="2"/>
      <c r="E26" s="2"/>
      <c r="F26" s="2"/>
      <c r="G26" s="2"/>
    </row>
    <row r="27" spans="1:12" customFormat="1" ht="15" customHeight="1" x14ac:dyDescent="0.2">
      <c r="A27" s="2"/>
      <c r="B27" s="1"/>
      <c r="C27" s="1"/>
      <c r="D27" s="2"/>
      <c r="E27" s="2"/>
      <c r="F27" s="2"/>
      <c r="G27" s="2"/>
    </row>
    <row r="28" spans="1:12" customFormat="1" ht="15" customHeight="1" x14ac:dyDescent="0.2"/>
    <row r="29" spans="1:12" customFormat="1" ht="15" customHeight="1" x14ac:dyDescent="0.2"/>
    <row r="30" spans="1:12" customFormat="1" ht="15" customHeight="1" x14ac:dyDescent="0.2"/>
    <row r="31" spans="1:12" customFormat="1" ht="15" customHeight="1" x14ac:dyDescent="0.2"/>
    <row r="32" spans="1:12" customFormat="1" ht="33.75" customHeight="1" x14ac:dyDescent="0.2">
      <c r="A32" s="8" t="s">
        <v>7</v>
      </c>
      <c r="B32" s="316" t="s">
        <v>97</v>
      </c>
      <c r="C32" s="316"/>
      <c r="D32" s="316"/>
      <c r="E32" s="316"/>
      <c r="F32" s="316"/>
      <c r="G32" s="316"/>
      <c r="H32" s="316"/>
      <c r="I32" s="28"/>
      <c r="J32" s="28"/>
      <c r="K32" s="28"/>
      <c r="L32" s="28"/>
    </row>
    <row r="33" spans="1:8" customFormat="1" ht="24.75" customHeight="1" x14ac:dyDescent="0.2">
      <c r="A33" s="8" t="s">
        <v>3</v>
      </c>
      <c r="B33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33" s="343"/>
      <c r="D33" s="343"/>
      <c r="E33" s="343"/>
      <c r="F33" s="343"/>
      <c r="G33" s="343"/>
      <c r="H33" s="343"/>
    </row>
    <row r="34" spans="1:8" customFormat="1" ht="14.25" x14ac:dyDescent="0.2">
      <c r="A34" s="10" t="s">
        <v>4</v>
      </c>
      <c r="B34" s="371" t="str">
        <f>Metainformação!B9</f>
        <v>13 de maio de 2025</v>
      </c>
      <c r="C34" s="371"/>
      <c r="D34" s="22"/>
      <c r="E34" s="22"/>
      <c r="F34" s="22"/>
      <c r="G34" s="14"/>
    </row>
    <row r="35" spans="1:8" customFormat="1" ht="11.25" x14ac:dyDescent="0.2">
      <c r="A35" s="9" t="s">
        <v>5</v>
      </c>
      <c r="B35" s="411" t="str">
        <f>Metainformação!B10</f>
        <v>http://observatorioemigracao.pt/np4/10259.html</v>
      </c>
      <c r="C35" s="411"/>
      <c r="D35" s="411"/>
      <c r="E35" s="23"/>
      <c r="F35" s="23"/>
      <c r="G35" s="14"/>
    </row>
    <row r="36" spans="1:8" customFormat="1" ht="15" customHeight="1" x14ac:dyDescent="0.2"/>
    <row r="37" spans="1:8" customFormat="1" ht="15" customHeight="1" x14ac:dyDescent="0.2"/>
    <row r="38" spans="1:8" customFormat="1" ht="15" customHeight="1" x14ac:dyDescent="0.2"/>
    <row r="39" spans="1:8" customFormat="1" ht="15" customHeight="1" x14ac:dyDescent="0.2"/>
    <row r="40" spans="1:8" customFormat="1" ht="15" customHeight="1" x14ac:dyDescent="0.2"/>
    <row r="41" spans="1:8" customFormat="1" ht="15" customHeight="1" x14ac:dyDescent="0.2"/>
    <row r="42" spans="1:8" customFormat="1" ht="15" customHeight="1" x14ac:dyDescent="0.2"/>
    <row r="43" spans="1:8" customFormat="1" ht="15" customHeight="1" x14ac:dyDescent="0.2"/>
    <row r="44" spans="1:8" customFormat="1" ht="15" customHeight="1" x14ac:dyDescent="0.2"/>
    <row r="45" spans="1:8" customFormat="1" ht="15" customHeight="1" x14ac:dyDescent="0.2"/>
    <row r="46" spans="1:8" customFormat="1" ht="15" customHeight="1" x14ac:dyDescent="0.2"/>
    <row r="47" spans="1:8" customFormat="1" ht="15" customHeight="1" x14ac:dyDescent="0.2"/>
    <row r="48" spans="1:8" customFormat="1" ht="15" customHeight="1" x14ac:dyDescent="0.2"/>
    <row r="49" spans="1:12" customFormat="1" ht="15" customHeight="1" x14ac:dyDescent="0.2"/>
    <row r="50" spans="1:12" customFormat="1" ht="15" customHeight="1" x14ac:dyDescent="0.2"/>
    <row r="51" spans="1:12" customFormat="1" ht="44.25" customHeight="1" x14ac:dyDescent="0.2">
      <c r="A51" s="2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</row>
    <row r="52" spans="1:12" customFormat="1" ht="35.25" customHeight="1" x14ac:dyDescent="0.2">
      <c r="A52" s="2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</row>
    <row r="53" spans="1:12" customFormat="1" ht="15" customHeight="1" x14ac:dyDescent="0.2">
      <c r="A53" s="2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</row>
    <row r="54" spans="1:12" customFormat="1" ht="15" customHeight="1" x14ac:dyDescent="0.2">
      <c r="A54" s="2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</row>
    <row r="55" spans="1:12" customFormat="1" ht="15" customHeight="1" x14ac:dyDescent="0.2"/>
    <row r="56" spans="1:12" customFormat="1" ht="15" customHeight="1" x14ac:dyDescent="0.2"/>
    <row r="57" spans="1:12" customFormat="1" ht="15" customHeight="1" x14ac:dyDescent="0.2"/>
    <row r="58" spans="1:12" customFormat="1" ht="15" customHeight="1" x14ac:dyDescent="0.2"/>
    <row r="59" spans="1:12" customFormat="1" ht="15" customHeight="1" x14ac:dyDescent="0.2"/>
    <row r="60" spans="1:12" customFormat="1" ht="15" customHeight="1" x14ac:dyDescent="0.2"/>
    <row r="61" spans="1:12" customFormat="1" ht="15" customHeight="1" x14ac:dyDescent="0.2"/>
    <row r="62" spans="1:12" customFormat="1" ht="15" customHeight="1" x14ac:dyDescent="0.2"/>
    <row r="63" spans="1:12" customFormat="1" ht="15" customHeight="1" x14ac:dyDescent="0.2"/>
    <row r="64" spans="1:12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</sheetData>
  <mergeCells count="6">
    <mergeCell ref="B18:G18"/>
    <mergeCell ref="B34:C34"/>
    <mergeCell ref="B35:D35"/>
    <mergeCell ref="B2:H2"/>
    <mergeCell ref="B32:H32"/>
    <mergeCell ref="B33:H33"/>
  </mergeCells>
  <hyperlinks>
    <hyperlink ref="C1" location="Indice!A1" display="[índice Ç]" xr:uid="{00000000-0004-0000-1200-000000000000}"/>
    <hyperlink ref="B35" r:id="rId1" display="http://observatorioemigracao.pt/np4/9555.html" xr:uid="{00000000-0004-0000-1200-000001000000}"/>
    <hyperlink ref="B35:D35" r:id="rId2" display="http://observatorioemigracao.pt/np4/10259.html" xr:uid="{00000000-0004-0000-12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9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45" customHeight="1" x14ac:dyDescent="0.2">
      <c r="B2" s="409" t="s">
        <v>136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3" customFormat="1" ht="15" customHeight="1" x14ac:dyDescent="0.2"/>
    <row r="18" spans="1:13" customFormat="1" ht="15" customHeight="1" x14ac:dyDescent="0.2">
      <c r="A18" s="10"/>
      <c r="B18" s="413"/>
      <c r="C18" s="412"/>
      <c r="D18" s="412"/>
      <c r="E18" s="412"/>
      <c r="F18" s="412"/>
      <c r="G18" s="412"/>
    </row>
    <row r="19" spans="1:13" customFormat="1" ht="15" customHeight="1" x14ac:dyDescent="0.2">
      <c r="A19" s="2"/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3" customFormat="1" ht="15" customHeight="1" x14ac:dyDescent="0.2">
      <c r="A20" s="2"/>
      <c r="B20" s="1"/>
      <c r="C20" s="1"/>
      <c r="D20" s="2"/>
      <c r="E20" s="2"/>
      <c r="F20" s="2"/>
      <c r="G20" s="2"/>
      <c r="H20" s="2"/>
      <c r="I20" s="2"/>
      <c r="J20" s="2"/>
      <c r="K20" s="2"/>
    </row>
    <row r="21" spans="1:13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2"/>
      <c r="J21" s="2"/>
      <c r="K21" s="2"/>
    </row>
    <row r="22" spans="1:13" customFormat="1" ht="15" customHeight="1" x14ac:dyDescent="0.2"/>
    <row r="23" spans="1:13" customFormat="1" ht="15" customHeight="1" x14ac:dyDescent="0.2"/>
    <row r="24" spans="1:13" customFormat="1" ht="11.25" customHeight="1" x14ac:dyDescent="0.2">
      <c r="A24" s="8" t="s">
        <v>7</v>
      </c>
      <c r="B24" s="316" t="s">
        <v>91</v>
      </c>
      <c r="C24" s="316"/>
      <c r="D24" s="316"/>
      <c r="E24" s="316"/>
      <c r="F24" s="316"/>
      <c r="G24" s="316"/>
      <c r="H24" s="28"/>
      <c r="I24" s="28"/>
      <c r="J24" s="28"/>
      <c r="K24" s="28"/>
      <c r="L24" s="28"/>
      <c r="M24" s="28"/>
    </row>
    <row r="25" spans="1:13" customFormat="1" ht="24" customHeight="1" x14ac:dyDescent="0.2">
      <c r="A25" s="8" t="s">
        <v>3</v>
      </c>
      <c r="B2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5" s="343"/>
      <c r="D25" s="343"/>
      <c r="E25" s="343"/>
      <c r="F25" s="343"/>
      <c r="G25" s="343"/>
      <c r="H25" s="343"/>
      <c r="I25" s="29"/>
      <c r="J25" s="29"/>
      <c r="K25" s="29"/>
    </row>
    <row r="26" spans="1:13" customFormat="1" ht="14.25" x14ac:dyDescent="0.2">
      <c r="A26" s="10" t="s">
        <v>4</v>
      </c>
      <c r="B26" s="371" t="str">
        <f>Metainformação!B9</f>
        <v>13 de maio de 2025</v>
      </c>
      <c r="C26" s="371"/>
      <c r="D26" s="22"/>
      <c r="E26" s="22"/>
      <c r="F26" s="22"/>
      <c r="G26" s="14"/>
    </row>
    <row r="27" spans="1:13" customFormat="1" ht="11.25" x14ac:dyDescent="0.2">
      <c r="A27" s="9" t="s">
        <v>5</v>
      </c>
      <c r="B27" s="411" t="str">
        <f>Metainformação!B10</f>
        <v>http://observatorioemigracao.pt/np4/10259.html</v>
      </c>
      <c r="C27" s="411"/>
      <c r="D27" s="411"/>
      <c r="E27" s="23"/>
      <c r="F27" s="23"/>
      <c r="G27" s="14"/>
    </row>
    <row r="28" spans="1:13" customFormat="1" ht="15" customHeight="1" x14ac:dyDescent="0.2"/>
    <row r="29" spans="1:13" customFormat="1" ht="15" customHeight="1" x14ac:dyDescent="0.2"/>
    <row r="30" spans="1:13" customFormat="1" ht="15" customHeight="1" x14ac:dyDescent="0.2"/>
    <row r="31" spans="1:13" customFormat="1" ht="15" customHeight="1" x14ac:dyDescent="0.2"/>
    <row r="32" spans="1:13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</sheetData>
  <mergeCells count="6">
    <mergeCell ref="B2:G2"/>
    <mergeCell ref="B18:G18"/>
    <mergeCell ref="B26:C26"/>
    <mergeCell ref="B27:D27"/>
    <mergeCell ref="B24:G24"/>
    <mergeCell ref="B25:H25"/>
  </mergeCells>
  <hyperlinks>
    <hyperlink ref="C1" location="Indice!A1" display="[índice Ç]" xr:uid="{00000000-0004-0000-1300-000000000000}"/>
    <hyperlink ref="B27" r:id="rId1" display="http://observatorioemigracao.pt/np4/9555.html" xr:uid="{00000000-0004-0000-1300-000001000000}"/>
    <hyperlink ref="B27:D27" r:id="rId2" display="http://observatorioemigracao.pt/np4/10259.html" xr:uid="{00000000-0004-0000-13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8AD-DA1B-43D0-ACB6-8C503689F323}">
  <dimension ref="A1:M90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45" customHeight="1" x14ac:dyDescent="0.2">
      <c r="B2" s="416" t="s">
        <v>108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3" customFormat="1" ht="15" customHeight="1" x14ac:dyDescent="0.2"/>
    <row r="18" spans="1:13" customFormat="1" ht="15" customHeight="1" x14ac:dyDescent="0.2"/>
    <row r="19" spans="1:13" customFormat="1" ht="15" customHeight="1" x14ac:dyDescent="0.2"/>
    <row r="20" spans="1:13" customFormat="1" ht="15" customHeight="1" x14ac:dyDescent="0.2"/>
    <row r="21" spans="1:13" customFormat="1" ht="34.5" customHeight="1" x14ac:dyDescent="0.2">
      <c r="A21" s="8" t="s">
        <v>7</v>
      </c>
      <c r="B21" s="316" t="s">
        <v>137</v>
      </c>
      <c r="C21" s="316"/>
      <c r="D21" s="316"/>
      <c r="E21" s="316"/>
      <c r="F21" s="316"/>
      <c r="G21" s="316"/>
      <c r="H21" s="316"/>
      <c r="I21" s="28"/>
      <c r="J21" s="28"/>
      <c r="K21" s="28"/>
      <c r="L21" s="28"/>
      <c r="M21" s="28"/>
    </row>
    <row r="22" spans="1:13" customFormat="1" ht="24.75" customHeight="1" x14ac:dyDescent="0.2">
      <c r="A22" s="8" t="s">
        <v>3</v>
      </c>
      <c r="B22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22" s="343"/>
      <c r="D22" s="343"/>
      <c r="E22" s="343"/>
      <c r="F22" s="343"/>
      <c r="G22" s="343"/>
      <c r="H22" s="343"/>
      <c r="I22" s="29"/>
      <c r="J22" s="29"/>
      <c r="K22" s="29"/>
    </row>
    <row r="23" spans="1:13" customFormat="1" ht="14.25" x14ac:dyDescent="0.2">
      <c r="A23" s="10" t="s">
        <v>4</v>
      </c>
      <c r="B23" s="371" t="str">
        <f>Metainformação!B9</f>
        <v>13 de maio de 2025</v>
      </c>
      <c r="C23" s="371"/>
      <c r="D23" s="22"/>
      <c r="E23" s="22"/>
      <c r="F23" s="22"/>
      <c r="G23" s="14"/>
    </row>
    <row r="24" spans="1:13" customFormat="1" ht="11.25" x14ac:dyDescent="0.2">
      <c r="A24" s="9" t="s">
        <v>5</v>
      </c>
      <c r="B24" s="411" t="str">
        <f>Metainformação!B10</f>
        <v>http://observatorioemigracao.pt/np4/10259.html</v>
      </c>
      <c r="C24" s="411"/>
      <c r="D24" s="411"/>
      <c r="E24" s="23"/>
      <c r="F24" s="23"/>
      <c r="G24" s="14"/>
    </row>
    <row r="25" spans="1:13" customFormat="1" ht="15" customHeight="1" x14ac:dyDescent="0.2"/>
    <row r="26" spans="1:13" customFormat="1" ht="15" customHeight="1" x14ac:dyDescent="0.2"/>
    <row r="27" spans="1:13" customFormat="1" ht="15" customHeight="1" x14ac:dyDescent="0.2"/>
    <row r="28" spans="1:13" customFormat="1" ht="15" customHeight="1" x14ac:dyDescent="0.2"/>
    <row r="29" spans="1:13" customFormat="1" ht="15" customHeight="1" x14ac:dyDescent="0.2"/>
    <row r="30" spans="1:13" customFormat="1" ht="15" customHeight="1" x14ac:dyDescent="0.2"/>
    <row r="31" spans="1:13" customFormat="1" ht="15" customHeight="1" x14ac:dyDescent="0.2"/>
    <row r="32" spans="1:13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</sheetData>
  <mergeCells count="5">
    <mergeCell ref="B24:D24"/>
    <mergeCell ref="B2:G2"/>
    <mergeCell ref="B23:C23"/>
    <mergeCell ref="B22:H22"/>
    <mergeCell ref="B21:H21"/>
  </mergeCells>
  <hyperlinks>
    <hyperlink ref="C1" location="Indice!A1" display="[índice Ç]" xr:uid="{20EA17BF-6A97-47C1-854D-1FC718C619BC}"/>
    <hyperlink ref="B24" r:id="rId1" display="http://observatorioemigracao.pt/np4/9555.html" xr:uid="{17027D20-4DA2-435C-A3CB-CF00F6489C88}"/>
    <hyperlink ref="B24:D24" r:id="rId2" display="http://observatorioemigracao.pt/np4/10259.html" xr:uid="{4BF997E1-F4F9-4DB2-AE3C-CA0959842CCC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89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9</v>
      </c>
      <c r="D1" s="6"/>
      <c r="E1" s="6"/>
      <c r="F1" s="6"/>
      <c r="G1" s="7"/>
    </row>
    <row r="2" spans="1:7" ht="45" customHeight="1" x14ac:dyDescent="0.2">
      <c r="B2" s="409" t="s">
        <v>109</v>
      </c>
      <c r="C2" s="412"/>
      <c r="D2" s="412"/>
      <c r="E2" s="412"/>
      <c r="F2" s="412"/>
      <c r="G2" s="4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>
      <c r="A18" s="10"/>
      <c r="B18" s="413"/>
      <c r="C18" s="412"/>
      <c r="D18" s="412"/>
      <c r="E18" s="412"/>
      <c r="F18" s="412"/>
      <c r="G18" s="412"/>
    </row>
    <row r="19" spans="1:12" customFormat="1" ht="15" customHeight="1" x14ac:dyDescent="0.2">
      <c r="A19" s="2"/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2" customFormat="1" ht="15" customHeight="1" x14ac:dyDescent="0.2">
      <c r="A20" s="2"/>
      <c r="B20" s="1"/>
      <c r="C20" s="1"/>
      <c r="D20" s="2"/>
      <c r="E20" s="2"/>
      <c r="F20" s="2"/>
      <c r="G20" s="2"/>
      <c r="H20" s="2"/>
      <c r="I20" s="2"/>
      <c r="J20" s="2"/>
      <c r="K20" s="2"/>
    </row>
    <row r="21" spans="1:12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2"/>
      <c r="J21" s="2"/>
      <c r="K21" s="2"/>
    </row>
    <row r="22" spans="1:12" customFormat="1" ht="15" customHeight="1" x14ac:dyDescent="0.2"/>
    <row r="23" spans="1:12" customFormat="1" ht="11.25" x14ac:dyDescent="0.2">
      <c r="A23" s="2"/>
      <c r="B23" s="1"/>
      <c r="C23" s="1"/>
      <c r="D23" s="2"/>
      <c r="E23" s="2"/>
      <c r="F23" s="2"/>
      <c r="G23" s="2"/>
      <c r="H23" s="2"/>
    </row>
    <row r="24" spans="1:12" customFormat="1" ht="26.25" customHeight="1" x14ac:dyDescent="0.2">
      <c r="A24" s="8" t="s">
        <v>7</v>
      </c>
      <c r="B24" s="316" t="s">
        <v>98</v>
      </c>
      <c r="C24" s="316"/>
      <c r="D24" s="316"/>
      <c r="E24" s="316"/>
      <c r="F24" s="316"/>
      <c r="G24" s="316"/>
      <c r="H24" s="28"/>
      <c r="I24" s="28"/>
      <c r="J24" s="28"/>
      <c r="K24" s="28"/>
      <c r="L24" s="28"/>
    </row>
    <row r="25" spans="1:12" customFormat="1" ht="24" customHeight="1" x14ac:dyDescent="0.2">
      <c r="A25" s="8" t="s">
        <v>3</v>
      </c>
      <c r="B25" s="343" t="s">
        <v>105</v>
      </c>
      <c r="C25" s="343"/>
      <c r="D25" s="343"/>
      <c r="E25" s="343"/>
      <c r="F25" s="343"/>
      <c r="G25" s="343"/>
      <c r="H25" s="343"/>
    </row>
    <row r="26" spans="1:12" customFormat="1" ht="14.25" x14ac:dyDescent="0.2">
      <c r="A26" s="10" t="s">
        <v>4</v>
      </c>
      <c r="B26" s="371" t="str">
        <f>Metainformação!B9</f>
        <v>13 de maio de 2025</v>
      </c>
      <c r="C26" s="371"/>
      <c r="D26" s="22"/>
      <c r="E26" s="22"/>
      <c r="F26" s="22"/>
      <c r="G26" s="14"/>
    </row>
    <row r="27" spans="1:12" customFormat="1" ht="11.25" x14ac:dyDescent="0.2">
      <c r="A27" s="9" t="s">
        <v>5</v>
      </c>
      <c r="B27" s="411" t="str">
        <f>Metainformação!B10</f>
        <v>http://observatorioemigracao.pt/np4/10259.html</v>
      </c>
      <c r="C27" s="411"/>
      <c r="D27" s="411"/>
      <c r="E27" s="23"/>
      <c r="F27" s="23"/>
      <c r="G27" s="14"/>
    </row>
    <row r="28" spans="1:12" customFormat="1" ht="15" customHeight="1" x14ac:dyDescent="0.2"/>
    <row r="29" spans="1:12" customFormat="1" ht="15" customHeight="1" x14ac:dyDescent="0.2"/>
    <row r="30" spans="1:12" customFormat="1" ht="15" customHeight="1" x14ac:dyDescent="0.2"/>
    <row r="31" spans="1:12" customFormat="1" ht="15" customHeight="1" x14ac:dyDescent="0.2"/>
    <row r="32" spans="1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6">
    <mergeCell ref="B2:G2"/>
    <mergeCell ref="B18:G18"/>
    <mergeCell ref="B26:C26"/>
    <mergeCell ref="B27:D27"/>
    <mergeCell ref="B24:G24"/>
    <mergeCell ref="B25:H25"/>
  </mergeCells>
  <hyperlinks>
    <hyperlink ref="C1" location="Indice!A1" display="[índice Ç]" xr:uid="{00000000-0004-0000-1400-000000000000}"/>
    <hyperlink ref="B27:D27" r:id="rId1" display="http://observatorioemigracao.pt/np4/10259.html" xr:uid="{21573B18-282C-489A-9970-2DEA6DEF569D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8" ht="30" customHeight="1" x14ac:dyDescent="0.2">
      <c r="A1" s="3"/>
      <c r="B1" s="4"/>
      <c r="C1" s="7" t="s">
        <v>9</v>
      </c>
      <c r="D1" s="6"/>
      <c r="E1"/>
    </row>
    <row r="2" spans="1:8" customFormat="1" ht="30" customHeight="1" x14ac:dyDescent="0.2">
      <c r="B2" s="419" t="s">
        <v>6</v>
      </c>
      <c r="C2" s="420"/>
      <c r="D2" s="420"/>
      <c r="E2" s="420"/>
      <c r="F2" s="420"/>
      <c r="G2" s="420"/>
    </row>
    <row r="3" spans="1:8" customFormat="1" ht="15" customHeight="1" x14ac:dyDescent="0.2">
      <c r="B3" s="111"/>
      <c r="C3" s="111"/>
      <c r="D3" s="111"/>
      <c r="E3" s="111"/>
      <c r="F3" s="111"/>
      <c r="G3" s="111"/>
    </row>
    <row r="4" spans="1:8" customFormat="1" ht="123" customHeight="1" x14ac:dyDescent="0.2">
      <c r="B4" s="303" t="s">
        <v>141</v>
      </c>
      <c r="C4" s="421"/>
      <c r="D4" s="421"/>
      <c r="E4" s="421"/>
      <c r="F4" s="421"/>
      <c r="G4" s="421"/>
    </row>
    <row r="5" spans="1:8" customFormat="1" ht="15" customHeight="1" x14ac:dyDescent="0.2">
      <c r="B5" s="418" t="s">
        <v>142</v>
      </c>
      <c r="C5" s="418"/>
      <c r="D5" s="418"/>
      <c r="E5" s="418"/>
      <c r="F5" s="418"/>
      <c r="G5" s="418"/>
    </row>
    <row r="6" spans="1:8" customFormat="1" ht="40.5" customHeight="1" x14ac:dyDescent="0.2">
      <c r="B6" s="418" t="s">
        <v>143</v>
      </c>
      <c r="C6" s="418"/>
      <c r="D6" s="418"/>
      <c r="E6" s="418"/>
      <c r="F6" s="418"/>
      <c r="G6" s="418"/>
    </row>
    <row r="7" spans="1:8" customFormat="1" ht="30" customHeight="1" x14ac:dyDescent="0.2">
      <c r="B7" s="417" t="s">
        <v>144</v>
      </c>
      <c r="C7" s="418"/>
      <c r="D7" s="418"/>
      <c r="E7" s="418"/>
      <c r="F7" s="418"/>
      <c r="G7" s="418"/>
      <c r="H7" s="17"/>
    </row>
    <row r="8" spans="1:8" customFormat="1" ht="30" customHeight="1" x14ac:dyDescent="0.2">
      <c r="B8" s="120"/>
      <c r="C8" s="111"/>
      <c r="D8" s="111"/>
      <c r="E8" s="111"/>
      <c r="F8" s="111"/>
      <c r="G8" s="111"/>
    </row>
    <row r="9" spans="1:8" customFormat="1" ht="15" customHeight="1" x14ac:dyDescent="0.2">
      <c r="A9" s="10" t="s">
        <v>4</v>
      </c>
      <c r="B9" s="313" t="s">
        <v>104</v>
      </c>
      <c r="C9" s="313"/>
      <c r="D9" s="110"/>
      <c r="E9" s="110"/>
      <c r="F9" s="110"/>
      <c r="G9" s="121"/>
    </row>
    <row r="10" spans="1:8" customFormat="1" ht="15" customHeight="1" x14ac:dyDescent="0.2">
      <c r="A10" s="9" t="s">
        <v>5</v>
      </c>
      <c r="B10" s="411" t="s">
        <v>140</v>
      </c>
      <c r="C10" s="411"/>
      <c r="D10" s="411"/>
      <c r="E10" s="23"/>
      <c r="F10" s="23"/>
      <c r="G10" s="121"/>
    </row>
    <row r="11" spans="1:8" customFormat="1" ht="15" customHeight="1" x14ac:dyDescent="0.2">
      <c r="B11" s="41"/>
      <c r="C11" s="41"/>
      <c r="D11" s="41"/>
      <c r="E11" s="41"/>
      <c r="F11" s="41"/>
      <c r="G11" s="41"/>
    </row>
    <row r="12" spans="1:8" customFormat="1" ht="45" customHeight="1" x14ac:dyDescent="0.2">
      <c r="B12" s="41"/>
      <c r="C12" s="41"/>
      <c r="D12" s="41"/>
      <c r="E12" s="41"/>
      <c r="F12" s="41"/>
      <c r="G12" s="41"/>
    </row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5:G5"/>
    <mergeCell ref="B6:G6"/>
    <mergeCell ref="B4:G4"/>
    <mergeCell ref="B9:C9"/>
  </mergeCells>
  <hyperlinks>
    <hyperlink ref="C1" location="Indice!A1" display="[índice Ç]" xr:uid="{00000000-0004-0000-1500-000000000000}"/>
    <hyperlink ref="B10" r:id="rId1" xr:uid="{00000000-0004-0000-1500-000001000000}"/>
    <hyperlink ref="B10:D10" r:id="rId2" display="http://observatorioemigracao.pt/np4/10259.html" xr:uid="{00000000-0004-0000-15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showGridLines="0" topLeftCell="A2" zoomScaleNormal="100" workbookViewId="0">
      <selection activeCell="B3" sqref="B3:B4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4" width="14.83203125" style="1" hidden="1" customWidth="1"/>
    <col min="5" max="8" width="14.83203125" style="2" customWidth="1"/>
    <col min="9" max="9" width="12.83203125" style="2"/>
    <col min="10" max="10" width="13.83203125" style="2" bestFit="1" customWidth="1"/>
    <col min="11" max="12" width="13" style="2" bestFit="1" customWidth="1"/>
    <col min="13" max="16384" width="12.83203125" style="2"/>
  </cols>
  <sheetData>
    <row r="1" spans="1:8" ht="30" customHeight="1" x14ac:dyDescent="0.2">
      <c r="A1" s="3"/>
      <c r="B1" s="4"/>
      <c r="C1" s="4"/>
      <c r="D1" s="7" t="s">
        <v>9</v>
      </c>
      <c r="E1" s="7" t="s">
        <v>9</v>
      </c>
      <c r="F1" s="5"/>
      <c r="G1" s="5"/>
      <c r="H1" s="6"/>
    </row>
    <row r="2" spans="1:8" ht="30" customHeight="1" thickBot="1" x14ac:dyDescent="0.25">
      <c r="B2" s="315" t="s">
        <v>112</v>
      </c>
      <c r="C2" s="315"/>
      <c r="D2" s="315"/>
      <c r="E2" s="315"/>
      <c r="F2" s="315"/>
      <c r="G2" s="315"/>
      <c r="H2" s="16"/>
    </row>
    <row r="3" spans="1:8" customFormat="1" ht="30" customHeight="1" x14ac:dyDescent="0.2">
      <c r="B3" s="318" t="s">
        <v>1</v>
      </c>
      <c r="C3" s="114" t="s">
        <v>0</v>
      </c>
      <c r="D3" s="65"/>
      <c r="E3" s="327" t="s">
        <v>25</v>
      </c>
      <c r="F3" s="328"/>
      <c r="G3" s="329" t="s">
        <v>26</v>
      </c>
      <c r="H3" s="330"/>
    </row>
    <row r="4" spans="1:8" customFormat="1" ht="30" customHeight="1" x14ac:dyDescent="0.2">
      <c r="B4" s="319"/>
      <c r="C4" s="122" t="s">
        <v>2</v>
      </c>
      <c r="D4" s="131" t="s">
        <v>10</v>
      </c>
      <c r="E4" s="122" t="s">
        <v>2</v>
      </c>
      <c r="F4" s="123" t="s">
        <v>10</v>
      </c>
      <c r="G4" s="122" t="s">
        <v>2</v>
      </c>
      <c r="H4" s="125" t="s">
        <v>10</v>
      </c>
    </row>
    <row r="5" spans="1:8" customFormat="1" ht="15" customHeight="1" x14ac:dyDescent="0.2">
      <c r="B5" s="48" t="s">
        <v>0</v>
      </c>
      <c r="C5" s="186">
        <v>309</v>
      </c>
      <c r="D5" s="187">
        <f t="shared" ref="D5:D11" si="0">SUM(F5,H5)</f>
        <v>100</v>
      </c>
      <c r="E5" s="188">
        <v>46</v>
      </c>
      <c r="F5" s="189">
        <f>E5*100/C5</f>
        <v>14.88673139158576</v>
      </c>
      <c r="G5" s="186">
        <v>263</v>
      </c>
      <c r="H5" s="190">
        <f>G5*100/C5</f>
        <v>85.113268608414245</v>
      </c>
    </row>
    <row r="6" spans="1:8" customFormat="1" ht="15" customHeight="1" x14ac:dyDescent="0.2">
      <c r="B6" s="133">
        <v>1931</v>
      </c>
      <c r="C6" s="176">
        <v>121</v>
      </c>
      <c r="D6" s="218">
        <f t="shared" si="0"/>
        <v>100</v>
      </c>
      <c r="E6" s="207">
        <v>15</v>
      </c>
      <c r="F6" s="206">
        <f>E6*100/121</f>
        <v>12.396694214876034</v>
      </c>
      <c r="G6" s="176">
        <v>106</v>
      </c>
      <c r="H6" s="219">
        <f>G6*100/121</f>
        <v>87.603305785123965</v>
      </c>
    </row>
    <row r="7" spans="1:8" customFormat="1" ht="15" customHeight="1" x14ac:dyDescent="0.2">
      <c r="B7" s="133">
        <v>1932</v>
      </c>
      <c r="C7" s="176">
        <v>70</v>
      </c>
      <c r="D7" s="218">
        <f t="shared" si="0"/>
        <v>100</v>
      </c>
      <c r="E7" s="207">
        <v>12</v>
      </c>
      <c r="F7" s="206">
        <f>E7*100/70</f>
        <v>17.142857142857142</v>
      </c>
      <c r="G7" s="176">
        <v>58</v>
      </c>
      <c r="H7" s="219">
        <f>G7*100/70</f>
        <v>82.857142857142861</v>
      </c>
    </row>
    <row r="8" spans="1:8" customFormat="1" ht="15" customHeight="1" x14ac:dyDescent="0.2">
      <c r="B8" s="46">
        <v>1933</v>
      </c>
      <c r="C8" s="214">
        <v>17</v>
      </c>
      <c r="D8" s="196">
        <f t="shared" si="0"/>
        <v>100</v>
      </c>
      <c r="E8" s="215">
        <v>3</v>
      </c>
      <c r="F8" s="216">
        <f>E8*100/17</f>
        <v>17.647058823529413</v>
      </c>
      <c r="G8" s="214">
        <v>14</v>
      </c>
      <c r="H8" s="217">
        <f>G8*100/17</f>
        <v>82.352941176470594</v>
      </c>
    </row>
    <row r="9" spans="1:8" customFormat="1" ht="15" customHeight="1" x14ac:dyDescent="0.2">
      <c r="B9" s="24">
        <v>1934</v>
      </c>
      <c r="C9" s="191">
        <v>34</v>
      </c>
      <c r="D9" s="192">
        <f t="shared" si="0"/>
        <v>100</v>
      </c>
      <c r="E9" s="193">
        <v>8</v>
      </c>
      <c r="F9" s="194">
        <f>E9*100/34</f>
        <v>23.529411764705884</v>
      </c>
      <c r="G9" s="191">
        <v>26</v>
      </c>
      <c r="H9" s="195">
        <f>G9*100/34</f>
        <v>76.470588235294116</v>
      </c>
    </row>
    <row r="10" spans="1:8" customFormat="1" ht="15" customHeight="1" x14ac:dyDescent="0.2">
      <c r="B10" s="24">
        <v>1935</v>
      </c>
      <c r="C10" s="191">
        <v>0</v>
      </c>
      <c r="D10" s="196">
        <f t="shared" si="0"/>
        <v>0</v>
      </c>
      <c r="E10" s="193">
        <v>0</v>
      </c>
      <c r="F10" s="194">
        <f t="shared" ref="F10" si="1">E10*100/E$5</f>
        <v>0</v>
      </c>
      <c r="G10" s="191">
        <v>0</v>
      </c>
      <c r="H10" s="195">
        <f t="shared" ref="H10" si="2">G10*100/G$5</f>
        <v>0</v>
      </c>
    </row>
    <row r="11" spans="1:8" customFormat="1" ht="15" customHeight="1" x14ac:dyDescent="0.2">
      <c r="B11" s="25">
        <v>1936</v>
      </c>
      <c r="C11" s="197">
        <v>67</v>
      </c>
      <c r="D11" s="198">
        <f t="shared" si="0"/>
        <v>100</v>
      </c>
      <c r="E11" s="199">
        <v>8</v>
      </c>
      <c r="F11" s="200">
        <f>E11*100/67</f>
        <v>11.940298507462687</v>
      </c>
      <c r="G11" s="197">
        <v>59</v>
      </c>
      <c r="H11" s="201">
        <f>G11*100/67</f>
        <v>88.059701492537314</v>
      </c>
    </row>
    <row r="12" spans="1:8" customFormat="1" ht="15" customHeight="1" x14ac:dyDescent="0.2">
      <c r="D12" s="21"/>
      <c r="E12" s="21"/>
      <c r="F12" s="21"/>
    </row>
    <row r="13" spans="1:8" customFormat="1" ht="11.25" x14ac:dyDescent="0.2">
      <c r="A13" s="8" t="s">
        <v>7</v>
      </c>
      <c r="B13" s="316" t="s">
        <v>91</v>
      </c>
      <c r="C13" s="316"/>
      <c r="D13" s="316"/>
      <c r="E13" s="316"/>
      <c r="F13" s="316"/>
      <c r="G13" s="316"/>
    </row>
    <row r="14" spans="1:8" customFormat="1" ht="37.5" customHeight="1" x14ac:dyDescent="0.2">
      <c r="A14" s="8" t="s">
        <v>3</v>
      </c>
      <c r="B14" s="326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4" s="326"/>
      <c r="D14" s="326"/>
      <c r="E14" s="326"/>
      <c r="F14" s="326"/>
      <c r="G14" s="326"/>
      <c r="H14" s="326"/>
    </row>
    <row r="15" spans="1:8" customFormat="1" ht="15" customHeight="1" x14ac:dyDescent="0.2">
      <c r="A15" s="10" t="s">
        <v>4</v>
      </c>
      <c r="B15" s="313" t="str">
        <f>Metainformação!B9</f>
        <v>13 de maio de 2025</v>
      </c>
      <c r="C15" s="313"/>
      <c r="D15" s="313"/>
      <c r="E15" s="110"/>
      <c r="F15" s="22"/>
      <c r="G15" s="14"/>
    </row>
    <row r="16" spans="1:8" customFormat="1" ht="15" customHeight="1" x14ac:dyDescent="0.2">
      <c r="A16" s="9" t="s">
        <v>5</v>
      </c>
      <c r="B16" s="314" t="str">
        <f>Metainformação!B10</f>
        <v>http://observatorioemigracao.pt/np4/10259.html</v>
      </c>
      <c r="C16" s="314"/>
      <c r="D16" s="314"/>
      <c r="E16" s="314"/>
      <c r="F16" s="23"/>
      <c r="G16" s="14"/>
    </row>
    <row r="17" spans="1:3" customFormat="1" ht="15" customHeight="1" x14ac:dyDescent="0.2"/>
    <row r="18" spans="1:3" customFormat="1" ht="15" customHeight="1" x14ac:dyDescent="0.2"/>
    <row r="19" spans="1:3" customFormat="1" ht="15" customHeight="1" x14ac:dyDescent="0.2"/>
    <row r="20" spans="1:3" customFormat="1" ht="15" customHeight="1" x14ac:dyDescent="0.2"/>
    <row r="21" spans="1:3" customFormat="1" ht="15" customHeight="1" x14ac:dyDescent="0.2">
      <c r="C21" s="1"/>
    </row>
    <row r="22" spans="1:3" customFormat="1" ht="15" customHeight="1" x14ac:dyDescent="0.2">
      <c r="C22" s="1"/>
    </row>
    <row r="23" spans="1:3" customFormat="1" ht="15" customHeight="1" x14ac:dyDescent="0.2">
      <c r="C23" s="1"/>
    </row>
    <row r="24" spans="1:3" customFormat="1" ht="15" customHeight="1" x14ac:dyDescent="0.2">
      <c r="C24" s="1"/>
    </row>
    <row r="25" spans="1:3" customFormat="1" ht="15" customHeight="1" x14ac:dyDescent="0.2">
      <c r="C25" s="1"/>
    </row>
    <row r="26" spans="1:3" customFormat="1" ht="15" customHeight="1" x14ac:dyDescent="0.2">
      <c r="C26" s="1"/>
    </row>
    <row r="27" spans="1:3" customFormat="1" ht="15" customHeight="1" x14ac:dyDescent="0.2">
      <c r="C27" s="1"/>
    </row>
    <row r="28" spans="1:3" customFormat="1" ht="15" customHeight="1" x14ac:dyDescent="0.2"/>
    <row r="29" spans="1:3" customFormat="1" ht="15" customHeight="1" x14ac:dyDescent="0.2"/>
    <row r="30" spans="1:3" customFormat="1" ht="15" customHeight="1" x14ac:dyDescent="0.2"/>
    <row r="31" spans="1:3" customFormat="1" ht="15" customHeight="1" x14ac:dyDescent="0.2"/>
    <row r="32" spans="1:3" customFormat="1" ht="15" customHeight="1" x14ac:dyDescent="0.2">
      <c r="A32" s="8"/>
    </row>
    <row r="33" spans="1:1" customFormat="1" ht="15" customHeight="1" x14ac:dyDescent="0.2">
      <c r="A33" s="8"/>
    </row>
    <row r="34" spans="1:1" customFormat="1" ht="15" customHeight="1" x14ac:dyDescent="0.2">
      <c r="A34" s="10"/>
    </row>
    <row r="35" spans="1:1" customFormat="1" ht="15" customHeight="1" x14ac:dyDescent="0.2">
      <c r="A35" s="9"/>
    </row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30" customHeight="1" x14ac:dyDescent="0.2">
      <c r="A44" s="2"/>
    </row>
    <row r="45" spans="1:1" customFormat="1" ht="15" customHeight="1" x14ac:dyDescent="0.2">
      <c r="A45" s="2"/>
    </row>
    <row r="46" spans="1:1" customFormat="1" ht="15" customHeight="1" x14ac:dyDescent="0.2">
      <c r="A46" s="2"/>
    </row>
    <row r="47" spans="1:1" customFormat="1" ht="15" customHeight="1" x14ac:dyDescent="0.2"/>
    <row r="48" spans="1:1" customFormat="1" ht="15" customHeight="1" x14ac:dyDescent="0.2"/>
    <row r="49" spans="2:7" customFormat="1" ht="15" customHeight="1" x14ac:dyDescent="0.2"/>
    <row r="50" spans="2:7" customFormat="1" ht="15" customHeight="1" x14ac:dyDescent="0.2"/>
    <row r="51" spans="2:7" customFormat="1" ht="15" customHeight="1" x14ac:dyDescent="0.2"/>
    <row r="52" spans="2:7" customFormat="1" ht="15" customHeight="1" x14ac:dyDescent="0.2"/>
    <row r="53" spans="2:7" customFormat="1" ht="15" customHeight="1" x14ac:dyDescent="0.2">
      <c r="B53" s="1"/>
      <c r="C53" s="1"/>
      <c r="D53" s="1"/>
      <c r="E53" s="2"/>
      <c r="F53" s="2"/>
      <c r="G53" s="2"/>
    </row>
    <row r="54" spans="2:7" customFormat="1" ht="15" customHeight="1" x14ac:dyDescent="0.2">
      <c r="B54" s="1"/>
      <c r="C54" s="1"/>
      <c r="D54" s="1"/>
      <c r="E54" s="2"/>
      <c r="F54" s="2"/>
      <c r="G54" s="2"/>
    </row>
    <row r="55" spans="2:7" customFormat="1" ht="15" customHeight="1" x14ac:dyDescent="0.2">
      <c r="B55" s="1"/>
      <c r="C55" s="1"/>
      <c r="D55" s="1"/>
      <c r="E55" s="2"/>
      <c r="F55" s="2"/>
      <c r="G55" s="2"/>
    </row>
    <row r="56" spans="2:7" customFormat="1" ht="15" customHeight="1" x14ac:dyDescent="0.2">
      <c r="B56" s="1"/>
      <c r="C56" s="1"/>
      <c r="D56" s="1"/>
      <c r="E56" s="2"/>
      <c r="F56" s="2"/>
      <c r="G56" s="2"/>
    </row>
    <row r="57" spans="2:7" customFormat="1" ht="15" customHeight="1" x14ac:dyDescent="0.2">
      <c r="B57" s="1"/>
      <c r="C57" s="1"/>
      <c r="D57" s="1"/>
      <c r="E57" s="2"/>
      <c r="F57" s="2"/>
      <c r="G57" s="2"/>
    </row>
    <row r="58" spans="2:7" customFormat="1" ht="15" customHeight="1" x14ac:dyDescent="0.2">
      <c r="B58" s="1"/>
      <c r="C58" s="1"/>
      <c r="D58" s="1"/>
      <c r="E58" s="2"/>
      <c r="F58" s="2"/>
      <c r="G58" s="2"/>
    </row>
    <row r="59" spans="2:7" customFormat="1" ht="15" customHeight="1" x14ac:dyDescent="0.2">
      <c r="B59" s="1"/>
      <c r="C59" s="1"/>
      <c r="D59" s="1"/>
      <c r="E59" s="2"/>
      <c r="F59" s="2"/>
      <c r="G59" s="2"/>
    </row>
    <row r="60" spans="2:7" customFormat="1" ht="15" customHeight="1" x14ac:dyDescent="0.2">
      <c r="B60" s="1"/>
      <c r="C60" s="1"/>
      <c r="D60" s="1"/>
      <c r="E60" s="2"/>
      <c r="F60" s="2"/>
      <c r="G60" s="2"/>
    </row>
    <row r="61" spans="2:7" customFormat="1" ht="15" customHeight="1" x14ac:dyDescent="0.2">
      <c r="B61" s="1"/>
      <c r="C61" s="1"/>
      <c r="D61" s="1"/>
      <c r="E61" s="2"/>
      <c r="F61" s="2"/>
      <c r="G61" s="2"/>
    </row>
    <row r="62" spans="2:7" customFormat="1" ht="15" customHeight="1" x14ac:dyDescent="0.2">
      <c r="B62" s="1"/>
      <c r="C62" s="1"/>
      <c r="D62" s="1"/>
      <c r="E62" s="2"/>
      <c r="F62" s="2"/>
      <c r="G62" s="2"/>
    </row>
    <row r="63" spans="2:7" customFormat="1" ht="15" customHeight="1" x14ac:dyDescent="0.2">
      <c r="B63" s="1"/>
      <c r="C63" s="1"/>
      <c r="D63" s="1"/>
      <c r="E63" s="2"/>
      <c r="F63" s="2"/>
      <c r="G63" s="2"/>
    </row>
    <row r="64" spans="2:7" customFormat="1" ht="15" customHeight="1" x14ac:dyDescent="0.2">
      <c r="B64" s="1"/>
      <c r="C64" s="1"/>
      <c r="D64" s="1"/>
      <c r="E64" s="2"/>
      <c r="F64" s="2"/>
      <c r="G64" s="2"/>
    </row>
    <row r="65" spans="2:7" customFormat="1" ht="15" customHeight="1" x14ac:dyDescent="0.2">
      <c r="B65" s="1"/>
      <c r="C65" s="1"/>
      <c r="D65" s="1"/>
      <c r="E65" s="2"/>
      <c r="F65" s="2"/>
      <c r="G65" s="2"/>
    </row>
    <row r="66" spans="2:7" customFormat="1" ht="15" customHeight="1" x14ac:dyDescent="0.2">
      <c r="B66" s="1"/>
      <c r="C66" s="1"/>
      <c r="D66" s="1"/>
      <c r="E66" s="2"/>
      <c r="F66" s="2"/>
      <c r="G66" s="2"/>
    </row>
    <row r="67" spans="2:7" customFormat="1" ht="15" customHeight="1" x14ac:dyDescent="0.2">
      <c r="B67" s="1"/>
      <c r="C67" s="1"/>
      <c r="D67" s="1"/>
      <c r="E67" s="2"/>
      <c r="F67" s="2"/>
      <c r="G67" s="2"/>
    </row>
    <row r="68" spans="2:7" customFormat="1" ht="15" customHeight="1" x14ac:dyDescent="0.2">
      <c r="B68" s="1"/>
      <c r="C68" s="1"/>
      <c r="D68" s="1"/>
      <c r="E68" s="2"/>
      <c r="F68" s="2"/>
      <c r="G68" s="2"/>
    </row>
    <row r="69" spans="2:7" customFormat="1" ht="15" customHeight="1" x14ac:dyDescent="0.2">
      <c r="B69" s="1"/>
      <c r="C69" s="1"/>
      <c r="D69" s="1"/>
      <c r="E69" s="2"/>
      <c r="F69" s="2"/>
      <c r="G69" s="2"/>
    </row>
    <row r="70" spans="2:7" customFormat="1" ht="15" customHeight="1" x14ac:dyDescent="0.2">
      <c r="B70" s="1"/>
      <c r="C70" s="1"/>
      <c r="D70" s="1"/>
      <c r="E70" s="2"/>
      <c r="F70" s="2"/>
      <c r="G70" s="2"/>
    </row>
    <row r="71" spans="2:7" customFormat="1" ht="15" customHeight="1" x14ac:dyDescent="0.2">
      <c r="B71" s="1"/>
      <c r="C71" s="1"/>
      <c r="D71" s="1"/>
      <c r="E71" s="2"/>
      <c r="F71" s="2"/>
      <c r="G71" s="2"/>
    </row>
    <row r="72" spans="2:7" customFormat="1" ht="15" customHeight="1" x14ac:dyDescent="0.2">
      <c r="B72" s="1"/>
      <c r="C72" s="1"/>
      <c r="D72" s="1"/>
      <c r="E72" s="2"/>
      <c r="F72" s="2"/>
      <c r="G72" s="2"/>
    </row>
    <row r="73" spans="2:7" customFormat="1" ht="15" customHeight="1" x14ac:dyDescent="0.2">
      <c r="B73" s="1"/>
      <c r="C73" s="1"/>
      <c r="D73" s="1"/>
      <c r="E73" s="2"/>
      <c r="F73" s="2"/>
      <c r="G73" s="2"/>
    </row>
    <row r="74" spans="2:7" customFormat="1" ht="15" customHeight="1" x14ac:dyDescent="0.2">
      <c r="B74" s="1"/>
      <c r="C74" s="1"/>
      <c r="D74" s="1"/>
      <c r="E74" s="2"/>
      <c r="F74" s="2"/>
      <c r="G74" s="2"/>
    </row>
    <row r="75" spans="2:7" customFormat="1" ht="15" customHeight="1" x14ac:dyDescent="0.2">
      <c r="B75" s="1"/>
      <c r="C75" s="1"/>
      <c r="D75" s="1"/>
      <c r="E75" s="2"/>
      <c r="F75" s="2"/>
      <c r="G75" s="2"/>
    </row>
    <row r="76" spans="2:7" customFormat="1" ht="15" customHeight="1" x14ac:dyDescent="0.2">
      <c r="B76" s="1"/>
      <c r="C76" s="1"/>
      <c r="D76" s="1"/>
      <c r="E76" s="2"/>
      <c r="F76" s="2"/>
      <c r="G76" s="2"/>
    </row>
    <row r="77" spans="2:7" customFormat="1" ht="15" customHeight="1" x14ac:dyDescent="0.2">
      <c r="B77" s="1"/>
      <c r="C77" s="1"/>
      <c r="D77" s="1"/>
      <c r="E77" s="2"/>
      <c r="F77" s="2"/>
      <c r="G77" s="2"/>
    </row>
    <row r="78" spans="2:7" customFormat="1" ht="15" customHeight="1" x14ac:dyDescent="0.2">
      <c r="B78" s="1"/>
      <c r="C78" s="1"/>
      <c r="D78" s="1"/>
      <c r="E78" s="2"/>
      <c r="F78" s="2"/>
      <c r="G78" s="2"/>
    </row>
    <row r="79" spans="2:7" customFormat="1" ht="15" customHeight="1" x14ac:dyDescent="0.2">
      <c r="B79" s="1"/>
      <c r="C79" s="1"/>
      <c r="D79" s="1"/>
      <c r="E79" s="2"/>
      <c r="F79" s="2"/>
      <c r="G79" s="2"/>
    </row>
    <row r="80" spans="2:7" customFormat="1" ht="15" customHeight="1" x14ac:dyDescent="0.2">
      <c r="B80" s="1"/>
      <c r="C80" s="1"/>
      <c r="D80" s="1"/>
      <c r="E80" s="2"/>
      <c r="F80" s="2"/>
      <c r="G80" s="2"/>
    </row>
    <row r="81" spans="2:7" customFormat="1" ht="15" customHeight="1" x14ac:dyDescent="0.2">
      <c r="B81" s="1"/>
      <c r="C81" s="1"/>
      <c r="D81" s="1"/>
      <c r="E81" s="2"/>
      <c r="F81" s="2"/>
      <c r="G81" s="2"/>
    </row>
    <row r="82" spans="2:7" customFormat="1" ht="15" customHeight="1" x14ac:dyDescent="0.2">
      <c r="B82" s="1"/>
      <c r="C82" s="1"/>
      <c r="D82" s="1"/>
      <c r="E82" s="2"/>
      <c r="F82" s="2"/>
      <c r="G82" s="2"/>
    </row>
  </sheetData>
  <mergeCells count="8">
    <mergeCell ref="B16:E16"/>
    <mergeCell ref="B15:D15"/>
    <mergeCell ref="B2:G2"/>
    <mergeCell ref="B13:G13"/>
    <mergeCell ref="B14:H14"/>
    <mergeCell ref="B3:B4"/>
    <mergeCell ref="E3:F3"/>
    <mergeCell ref="G3:H3"/>
  </mergeCells>
  <hyperlinks>
    <hyperlink ref="D1" location="Indice!A1" display="[índice Ç]" xr:uid="{00000000-0004-0000-0200-000000000000}"/>
    <hyperlink ref="B16" r:id="rId1" display="http://observatorioemigracao.pt/np4/9555.html" xr:uid="{00000000-0004-0000-0200-000001000000}"/>
    <hyperlink ref="B16:D16" r:id="rId2" display="http://observatorioemigracao.pt/np4/8713.html" xr:uid="{00000000-0004-0000-0200-000002000000}"/>
    <hyperlink ref="E1" location="Indice!A1" display="[índice Ç]" xr:uid="{7182B384-7814-452B-98D9-CA74139EA288}"/>
    <hyperlink ref="B16:E16" r:id="rId3" display="http://observatorioemigracao.pt/np4/10259.html" xr:uid="{DF503CB9-B631-4378-8F71-AE42DA4C8961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1E35-95FD-466E-B16F-915B617263F0}">
  <dimension ref="A1:L83"/>
  <sheetViews>
    <sheetView showGridLines="0" workbookViewId="0">
      <selection activeCell="I13" sqref="I13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4" width="16.33203125" style="1" hidden="1" customWidth="1"/>
    <col min="5" max="12" width="14.83203125" style="1" customWidth="1"/>
    <col min="13" max="16384" width="12.83203125" style="2"/>
  </cols>
  <sheetData>
    <row r="1" spans="1:12" ht="30" customHeight="1" x14ac:dyDescent="0.2">
      <c r="A1" s="3"/>
      <c r="B1" s="4"/>
      <c r="C1" s="4"/>
      <c r="D1" s="4"/>
      <c r="E1" s="7" t="s">
        <v>9</v>
      </c>
      <c r="F1" s="7"/>
      <c r="G1" s="7"/>
      <c r="H1" s="7"/>
      <c r="I1" s="7"/>
      <c r="J1" s="7"/>
      <c r="K1" s="7"/>
      <c r="L1" s="7"/>
    </row>
    <row r="2" spans="1:12" ht="45" customHeight="1" thickBot="1" x14ac:dyDescent="0.25">
      <c r="B2" s="315" t="s">
        <v>113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customFormat="1" ht="30" customHeight="1" x14ac:dyDescent="0.2">
      <c r="B3" s="331" t="s">
        <v>1</v>
      </c>
      <c r="C3" s="339" t="s">
        <v>12</v>
      </c>
      <c r="D3" s="340"/>
      <c r="E3" s="340"/>
      <c r="F3" s="340"/>
      <c r="G3" s="340"/>
      <c r="H3" s="340"/>
      <c r="I3" s="340"/>
      <c r="J3" s="340"/>
      <c r="K3" s="340"/>
      <c r="L3" s="340"/>
    </row>
    <row r="4" spans="1:12" customFormat="1" ht="30" customHeight="1" x14ac:dyDescent="0.2">
      <c r="B4" s="332"/>
      <c r="C4" s="341" t="s">
        <v>0</v>
      </c>
      <c r="D4" s="342"/>
      <c r="E4" s="334" t="s">
        <v>13</v>
      </c>
      <c r="F4" s="335"/>
      <c r="G4" s="336" t="s">
        <v>14</v>
      </c>
      <c r="H4" s="337"/>
      <c r="I4" s="334" t="s">
        <v>15</v>
      </c>
      <c r="J4" s="335"/>
      <c r="K4" s="334" t="s">
        <v>16</v>
      </c>
      <c r="L4" s="338"/>
    </row>
    <row r="5" spans="1:12" customFormat="1" ht="30" customHeight="1" x14ac:dyDescent="0.2">
      <c r="B5" s="333"/>
      <c r="C5" s="59" t="s">
        <v>2</v>
      </c>
      <c r="D5" s="50" t="s">
        <v>10</v>
      </c>
      <c r="E5" s="59" t="s">
        <v>2</v>
      </c>
      <c r="F5" s="50" t="s">
        <v>10</v>
      </c>
      <c r="G5" s="42" t="s">
        <v>2</v>
      </c>
      <c r="H5" s="50" t="s">
        <v>10</v>
      </c>
      <c r="I5" s="42" t="s">
        <v>2</v>
      </c>
      <c r="J5" s="50" t="s">
        <v>10</v>
      </c>
      <c r="K5" s="42" t="s">
        <v>2</v>
      </c>
      <c r="L5" s="42" t="s">
        <v>10</v>
      </c>
    </row>
    <row r="6" spans="1:12" customFormat="1" ht="15" customHeight="1" x14ac:dyDescent="0.2">
      <c r="B6" s="48" t="s">
        <v>0</v>
      </c>
      <c r="C6" s="116">
        <v>309</v>
      </c>
      <c r="D6" s="67">
        <f t="shared" ref="D6:D12" si="0">SUM(F6,H6,J6,L6)</f>
        <v>99.999999999999986</v>
      </c>
      <c r="E6" s="174">
        <f>SUM(E7:E12)</f>
        <v>5</v>
      </c>
      <c r="F6" s="175">
        <f>E6*100/309</f>
        <v>1.6181229773462784</v>
      </c>
      <c r="G6" s="174">
        <f t="shared" ref="G6:K6" si="1">SUM(G7:G12)</f>
        <v>198</v>
      </c>
      <c r="H6" s="175">
        <f>G6*100/309</f>
        <v>64.077669902912618</v>
      </c>
      <c r="I6" s="154">
        <f t="shared" si="1"/>
        <v>100</v>
      </c>
      <c r="J6" s="153">
        <f>I6*100/309</f>
        <v>32.362459546925564</v>
      </c>
      <c r="K6" s="154">
        <f t="shared" si="1"/>
        <v>6</v>
      </c>
      <c r="L6" s="154">
        <f>K6*100/309</f>
        <v>1.941747572815534</v>
      </c>
    </row>
    <row r="7" spans="1:12" customFormat="1" ht="15" customHeight="1" x14ac:dyDescent="0.2">
      <c r="B7" s="128">
        <v>1931</v>
      </c>
      <c r="C7" s="129">
        <v>121</v>
      </c>
      <c r="D7" s="134">
        <f t="shared" si="0"/>
        <v>100.00000000000001</v>
      </c>
      <c r="E7" s="176">
        <v>2</v>
      </c>
      <c r="F7" s="177">
        <f>E7*100/C7</f>
        <v>1.6528925619834711</v>
      </c>
      <c r="G7" s="178">
        <v>88</v>
      </c>
      <c r="H7" s="177">
        <f>G7*100/C7</f>
        <v>72.727272727272734</v>
      </c>
      <c r="I7" s="178">
        <v>30</v>
      </c>
      <c r="J7" s="179">
        <f>I7*100/C7</f>
        <v>24.793388429752067</v>
      </c>
      <c r="K7" s="178">
        <v>1</v>
      </c>
      <c r="L7" s="180">
        <f>K7*100/C7</f>
        <v>0.82644628099173556</v>
      </c>
    </row>
    <row r="8" spans="1:12" customFormat="1" ht="15" customHeight="1" x14ac:dyDescent="0.2">
      <c r="B8" s="128">
        <v>1932</v>
      </c>
      <c r="C8" s="129">
        <v>70</v>
      </c>
      <c r="D8" s="134">
        <f t="shared" si="0"/>
        <v>100</v>
      </c>
      <c r="E8" s="176">
        <v>2</v>
      </c>
      <c r="F8" s="177">
        <f>E8*100/C8</f>
        <v>2.8571428571428572</v>
      </c>
      <c r="G8" s="178">
        <v>48</v>
      </c>
      <c r="H8" s="177">
        <f t="shared" ref="H8:H12" si="2">G8*100/C8</f>
        <v>68.571428571428569</v>
      </c>
      <c r="I8" s="178">
        <v>19</v>
      </c>
      <c r="J8" s="179">
        <f t="shared" ref="J8:J12" si="3">I8*100/C8</f>
        <v>27.142857142857142</v>
      </c>
      <c r="K8" s="178">
        <v>1</v>
      </c>
      <c r="L8" s="180">
        <f t="shared" ref="L8:L12" si="4">K8*100/C8</f>
        <v>1.4285714285714286</v>
      </c>
    </row>
    <row r="9" spans="1:12" customFormat="1" ht="15" customHeight="1" x14ac:dyDescent="0.2">
      <c r="B9" s="128">
        <v>1933</v>
      </c>
      <c r="C9" s="129">
        <v>17</v>
      </c>
      <c r="D9" s="143">
        <f t="shared" si="0"/>
        <v>100</v>
      </c>
      <c r="E9" s="176">
        <v>0</v>
      </c>
      <c r="F9" s="177">
        <f t="shared" ref="F9:F12" si="5">E9*100/C9</f>
        <v>0</v>
      </c>
      <c r="G9" s="178">
        <v>11</v>
      </c>
      <c r="H9" s="177">
        <f t="shared" si="2"/>
        <v>64.705882352941174</v>
      </c>
      <c r="I9" s="178">
        <v>6</v>
      </c>
      <c r="J9" s="179">
        <f t="shared" si="3"/>
        <v>35.294117647058826</v>
      </c>
      <c r="K9" s="178">
        <v>0</v>
      </c>
      <c r="L9" s="180">
        <f t="shared" si="4"/>
        <v>0</v>
      </c>
    </row>
    <row r="10" spans="1:12" customFormat="1" ht="15" customHeight="1" x14ac:dyDescent="0.2">
      <c r="B10" s="128">
        <v>1934</v>
      </c>
      <c r="C10" s="129">
        <v>34</v>
      </c>
      <c r="D10" s="134">
        <f t="shared" si="0"/>
        <v>100</v>
      </c>
      <c r="E10" s="176">
        <v>1</v>
      </c>
      <c r="F10" s="177">
        <f>E10*100/C10</f>
        <v>2.9411764705882355</v>
      </c>
      <c r="G10" s="178">
        <v>20</v>
      </c>
      <c r="H10" s="177">
        <f t="shared" si="2"/>
        <v>58.823529411764703</v>
      </c>
      <c r="I10" s="178">
        <v>13</v>
      </c>
      <c r="J10" s="179">
        <f t="shared" si="3"/>
        <v>38.235294117647058</v>
      </c>
      <c r="K10" s="178">
        <v>0</v>
      </c>
      <c r="L10" s="180">
        <f t="shared" si="4"/>
        <v>0</v>
      </c>
    </row>
    <row r="11" spans="1:12" customFormat="1" ht="15" customHeight="1" x14ac:dyDescent="0.2">
      <c r="B11" s="128">
        <v>1935</v>
      </c>
      <c r="C11" s="129">
        <v>0</v>
      </c>
      <c r="D11" s="134">
        <f t="shared" si="0"/>
        <v>0</v>
      </c>
      <c r="E11" s="176">
        <v>0</v>
      </c>
      <c r="F11" s="177">
        <v>0</v>
      </c>
      <c r="G11" s="178">
        <v>0</v>
      </c>
      <c r="H11" s="177">
        <v>0</v>
      </c>
      <c r="I11" s="178">
        <v>0</v>
      </c>
      <c r="J11" s="179">
        <v>0</v>
      </c>
      <c r="K11" s="178">
        <v>0</v>
      </c>
      <c r="L11" s="180">
        <v>0</v>
      </c>
    </row>
    <row r="12" spans="1:12" customFormat="1" ht="15" customHeight="1" x14ac:dyDescent="0.2">
      <c r="B12" s="126">
        <v>1936</v>
      </c>
      <c r="C12" s="127">
        <v>67</v>
      </c>
      <c r="D12" s="139">
        <f t="shared" si="0"/>
        <v>100.00000000000001</v>
      </c>
      <c r="E12" s="181">
        <v>0</v>
      </c>
      <c r="F12" s="182">
        <f t="shared" si="5"/>
        <v>0</v>
      </c>
      <c r="G12" s="183">
        <v>31</v>
      </c>
      <c r="H12" s="182">
        <f t="shared" si="2"/>
        <v>46.268656716417908</v>
      </c>
      <c r="I12" s="183">
        <v>32</v>
      </c>
      <c r="J12" s="184">
        <f t="shared" si="3"/>
        <v>47.761194029850749</v>
      </c>
      <c r="K12" s="183">
        <v>4</v>
      </c>
      <c r="L12" s="185">
        <f t="shared" si="4"/>
        <v>5.9701492537313436</v>
      </c>
    </row>
    <row r="13" spans="1:12" customFormat="1" ht="15" customHeight="1" x14ac:dyDescent="0.2"/>
    <row r="14" spans="1:12" customFormat="1" ht="36" customHeight="1" x14ac:dyDescent="0.2">
      <c r="A14" s="8" t="s">
        <v>7</v>
      </c>
      <c r="B14" s="316" t="s">
        <v>94</v>
      </c>
      <c r="C14" s="316"/>
      <c r="D14" s="316"/>
      <c r="E14" s="316"/>
      <c r="F14" s="316"/>
      <c r="G14" s="316"/>
      <c r="H14" s="316"/>
      <c r="I14" s="28"/>
      <c r="J14" s="28"/>
      <c r="K14" s="28"/>
      <c r="L14" s="28"/>
    </row>
    <row r="15" spans="1:12" customFormat="1" ht="36.75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</row>
    <row r="16" spans="1:12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</row>
    <row r="18" spans="1:12" customFormat="1" ht="15" customHeight="1" x14ac:dyDescent="0.2"/>
    <row r="19" spans="1:12" customFormat="1" ht="15" customHeight="1" x14ac:dyDescent="0.2"/>
    <row r="20" spans="1:12" customFormat="1" ht="15" customHeight="1" x14ac:dyDescent="0.2"/>
    <row r="21" spans="1:12" customFormat="1" ht="15" customHeight="1" x14ac:dyDescent="0.2"/>
    <row r="22" spans="1:12" customFormat="1" ht="15" customHeight="1" x14ac:dyDescent="0.2"/>
    <row r="23" spans="1:12" customFormat="1" ht="15" customHeight="1" x14ac:dyDescent="0.2"/>
    <row r="24" spans="1:12" customFormat="1" ht="15" customHeight="1" x14ac:dyDescent="0.2"/>
    <row r="25" spans="1:12" customFormat="1" ht="15" customHeight="1" x14ac:dyDescent="0.2"/>
    <row r="26" spans="1:12" customFormat="1" ht="15" customHeight="1" x14ac:dyDescent="0.2"/>
    <row r="27" spans="1:12" customFormat="1" ht="15" customHeight="1" x14ac:dyDescent="0.2"/>
    <row r="28" spans="1:12" customFormat="1" ht="30" customHeight="1" x14ac:dyDescent="0.2">
      <c r="A28" s="2"/>
    </row>
    <row r="29" spans="1:12" customFormat="1" ht="15" customHeight="1" x14ac:dyDescent="0.2">
      <c r="A29" s="2"/>
    </row>
    <row r="30" spans="1:12" customFormat="1" ht="15" customHeight="1" x14ac:dyDescent="0.2">
      <c r="A30" s="2"/>
    </row>
    <row r="31" spans="1:12" customFormat="1" ht="15" customHeight="1" x14ac:dyDescent="0.2">
      <c r="A31" s="2"/>
    </row>
    <row r="32" spans="1:12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12" customFormat="1" ht="15" customHeight="1" x14ac:dyDescent="0.2"/>
    <row r="66" spans="2:12" customFormat="1" ht="15" customHeight="1" x14ac:dyDescent="0.2"/>
    <row r="67" spans="2:12" customFormat="1" ht="15" customHeight="1" x14ac:dyDescent="0.2"/>
    <row r="68" spans="2:12" customFormat="1" ht="15" customHeight="1" x14ac:dyDescent="0.2"/>
    <row r="69" spans="2:12" customFormat="1" ht="15" customHeight="1" x14ac:dyDescent="0.2"/>
    <row r="70" spans="2:12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</sheetData>
  <mergeCells count="11">
    <mergeCell ref="B17:L17"/>
    <mergeCell ref="B2:L2"/>
    <mergeCell ref="B3:B5"/>
    <mergeCell ref="E4:F4"/>
    <mergeCell ref="G4:H4"/>
    <mergeCell ref="I4:J4"/>
    <mergeCell ref="K4:L4"/>
    <mergeCell ref="C3:L3"/>
    <mergeCell ref="C4:D4"/>
    <mergeCell ref="B15:H15"/>
    <mergeCell ref="B14:H14"/>
  </mergeCells>
  <hyperlinks>
    <hyperlink ref="E17:L17" r:id="rId1" display="http://observatorioemigracao.pt/np4/8713.html" xr:uid="{0BB81818-EC75-49A8-89E9-9F1C55447939}"/>
    <hyperlink ref="B17" r:id="rId2" display="http://observatorioemigracao.pt/np4/9555.html" xr:uid="{9D12FDC8-EC08-4DBF-BE3B-18561C55CE97}"/>
    <hyperlink ref="E1" location="Indice!A1" display="[índice Ç]" xr:uid="{A0532BEF-2956-416A-83C0-EBEAB975E67B}"/>
    <hyperlink ref="B17:L17" r:id="rId3" display="http://observatorioemigracao.pt/np4/10259.html" xr:uid="{B1956915-5D6C-4AE3-B3A8-DEDE34290651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3"/>
  <sheetViews>
    <sheetView showGridLines="0" zoomScaleNormal="100" workbookViewId="0">
      <selection activeCell="B3" sqref="B3:B5"/>
    </sheetView>
  </sheetViews>
  <sheetFormatPr defaultColWidth="12.83203125" defaultRowHeight="15" customHeight="1" x14ac:dyDescent="0.2"/>
  <cols>
    <col min="1" max="1" width="14.83203125" style="2" customWidth="1"/>
    <col min="2" max="2" width="21.33203125" style="1" customWidth="1"/>
    <col min="3" max="4" width="13.33203125" style="1" hidden="1" customWidth="1"/>
    <col min="5" max="14" width="14.83203125" style="1" customWidth="1"/>
    <col min="15" max="16384" width="12.83203125" style="2"/>
  </cols>
  <sheetData>
    <row r="1" spans="1:14" ht="30" customHeight="1" x14ac:dyDescent="0.2">
      <c r="A1" s="3"/>
      <c r="B1" s="4"/>
      <c r="C1" s="4"/>
      <c r="D1" s="4"/>
      <c r="E1" s="7" t="s">
        <v>9</v>
      </c>
      <c r="F1" s="7"/>
      <c r="G1" s="7"/>
      <c r="H1" s="7"/>
      <c r="I1" s="7"/>
      <c r="J1" s="7"/>
      <c r="K1" s="7"/>
      <c r="L1" s="7"/>
      <c r="M1" s="7"/>
      <c r="N1" s="7"/>
    </row>
    <row r="2" spans="1:14" ht="45" customHeight="1" thickBot="1" x14ac:dyDescent="0.25">
      <c r="B2" s="315" t="s">
        <v>114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customFormat="1" ht="30" customHeight="1" x14ac:dyDescent="0.2">
      <c r="B3" s="332" t="s">
        <v>1</v>
      </c>
      <c r="C3" s="355" t="s">
        <v>17</v>
      </c>
      <c r="D3" s="356"/>
      <c r="E3" s="357"/>
      <c r="F3" s="357"/>
      <c r="G3" s="356"/>
      <c r="H3" s="356"/>
      <c r="I3" s="356"/>
      <c r="J3" s="356"/>
      <c r="K3" s="356"/>
      <c r="L3" s="356"/>
      <c r="M3" s="356"/>
      <c r="N3" s="356"/>
    </row>
    <row r="4" spans="1:14" customFormat="1" ht="30" customHeight="1" x14ac:dyDescent="0.2">
      <c r="B4" s="348"/>
      <c r="C4" s="346" t="s">
        <v>0</v>
      </c>
      <c r="D4" s="347"/>
      <c r="E4" s="350" t="s">
        <v>18</v>
      </c>
      <c r="F4" s="351"/>
      <c r="G4" s="352" t="s">
        <v>19</v>
      </c>
      <c r="H4" s="353"/>
      <c r="I4" s="344" t="s">
        <v>20</v>
      </c>
      <c r="J4" s="354"/>
      <c r="K4" s="344" t="s">
        <v>21</v>
      </c>
      <c r="L4" s="354"/>
      <c r="M4" s="344" t="s">
        <v>11</v>
      </c>
      <c r="N4" s="345"/>
    </row>
    <row r="5" spans="1:14" customFormat="1" ht="30" customHeight="1" x14ac:dyDescent="0.2">
      <c r="B5" s="349"/>
      <c r="C5" s="69" t="s">
        <v>2</v>
      </c>
      <c r="D5" s="74" t="s">
        <v>10</v>
      </c>
      <c r="E5" s="116" t="s">
        <v>2</v>
      </c>
      <c r="F5" s="117" t="s">
        <v>10</v>
      </c>
      <c r="G5" s="144" t="s">
        <v>2</v>
      </c>
      <c r="H5" s="145" t="s">
        <v>10</v>
      </c>
      <c r="I5" s="146" t="s">
        <v>2</v>
      </c>
      <c r="J5" s="147" t="s">
        <v>10</v>
      </c>
      <c r="K5" s="146" t="s">
        <v>2</v>
      </c>
      <c r="L5" s="147" t="s">
        <v>10</v>
      </c>
      <c r="M5" s="146" t="s">
        <v>2</v>
      </c>
      <c r="N5" s="138" t="s">
        <v>10</v>
      </c>
    </row>
    <row r="6" spans="1:14" customFormat="1" ht="15" customHeight="1" x14ac:dyDescent="0.2">
      <c r="B6" s="48" t="s">
        <v>0</v>
      </c>
      <c r="C6" s="72">
        <v>309</v>
      </c>
      <c r="D6" s="94">
        <f>SUM(F6,H6,J6,L6,N6)</f>
        <v>100</v>
      </c>
      <c r="E6" s="148">
        <f>SUM(E7:E12)</f>
        <v>87</v>
      </c>
      <c r="F6" s="149">
        <f>E6*100/C6</f>
        <v>28.155339805825243</v>
      </c>
      <c r="G6" s="150">
        <f>SUM(G7:G12)</f>
        <v>188</v>
      </c>
      <c r="H6" s="151">
        <f>G6*100/C6</f>
        <v>60.841423948220061</v>
      </c>
      <c r="I6" s="152">
        <f>SUM(I7:I12)</f>
        <v>4</v>
      </c>
      <c r="J6" s="153">
        <f>I6*100/C6</f>
        <v>1.2944983818770226</v>
      </c>
      <c r="K6" s="152">
        <f>SUM(K7:K12)</f>
        <v>28</v>
      </c>
      <c r="L6" s="153">
        <f>K6*100/C6</f>
        <v>9.0614886731391593</v>
      </c>
      <c r="M6" s="152">
        <f>SUM(M7:M12)</f>
        <v>2</v>
      </c>
      <c r="N6" s="154">
        <f>M6*100/C6</f>
        <v>0.6472491909385113</v>
      </c>
    </row>
    <row r="7" spans="1:14" customFormat="1" ht="15" customHeight="1" x14ac:dyDescent="0.2">
      <c r="B7" s="70">
        <v>1931</v>
      </c>
      <c r="C7" s="60">
        <v>121</v>
      </c>
      <c r="D7" s="53">
        <f t="shared" ref="D7:D12" si="0">SUM(F7,H7,J7,L7,N7)</f>
        <v>100</v>
      </c>
      <c r="E7" s="155">
        <v>38</v>
      </c>
      <c r="F7" s="156">
        <f>E7*100/C7</f>
        <v>31.404958677685951</v>
      </c>
      <c r="G7" s="157">
        <v>77</v>
      </c>
      <c r="H7" s="158">
        <f t="shared" ref="H7:H12" si="1">G7*100/C7</f>
        <v>63.636363636363633</v>
      </c>
      <c r="I7" s="159">
        <v>0</v>
      </c>
      <c r="J7" s="160">
        <f t="shared" ref="J7:J12" si="2">I7*100/C7</f>
        <v>0</v>
      </c>
      <c r="K7" s="159">
        <v>6</v>
      </c>
      <c r="L7" s="160">
        <f t="shared" ref="L7:L12" si="3">K7*100/C7</f>
        <v>4.9586776859504136</v>
      </c>
      <c r="M7" s="159">
        <v>0</v>
      </c>
      <c r="N7" s="161">
        <f t="shared" ref="N7:N12" si="4">M7*100/C7</f>
        <v>0</v>
      </c>
    </row>
    <row r="8" spans="1:14" customFormat="1" ht="15" customHeight="1" x14ac:dyDescent="0.2">
      <c r="B8" s="70">
        <v>1932</v>
      </c>
      <c r="C8" s="60">
        <v>70</v>
      </c>
      <c r="D8" s="95">
        <f t="shared" si="0"/>
        <v>100.00000000000001</v>
      </c>
      <c r="E8" s="155">
        <v>17</v>
      </c>
      <c r="F8" s="156">
        <f>E8*100/C8</f>
        <v>24.285714285714285</v>
      </c>
      <c r="G8" s="157">
        <v>45</v>
      </c>
      <c r="H8" s="162">
        <f t="shared" si="1"/>
        <v>64.285714285714292</v>
      </c>
      <c r="I8" s="159">
        <v>2</v>
      </c>
      <c r="J8" s="160">
        <f t="shared" si="2"/>
        <v>2.8571428571428572</v>
      </c>
      <c r="K8" s="159">
        <v>6</v>
      </c>
      <c r="L8" s="158">
        <f t="shared" si="3"/>
        <v>8.5714285714285712</v>
      </c>
      <c r="M8" s="159">
        <v>0</v>
      </c>
      <c r="N8" s="161">
        <f t="shared" si="4"/>
        <v>0</v>
      </c>
    </row>
    <row r="9" spans="1:14" customFormat="1" ht="15" customHeight="1" x14ac:dyDescent="0.2">
      <c r="B9" s="70">
        <v>1933</v>
      </c>
      <c r="C9" s="60">
        <v>17</v>
      </c>
      <c r="D9" s="85">
        <f>SUM(F9,H9,J9,L9,N9)</f>
        <v>99.999999999999986</v>
      </c>
      <c r="E9" s="155">
        <v>4</v>
      </c>
      <c r="F9" s="156">
        <f>E9*100/C9</f>
        <v>23.529411764705884</v>
      </c>
      <c r="G9" s="157">
        <v>10</v>
      </c>
      <c r="H9" s="158">
        <f t="shared" si="1"/>
        <v>58.823529411764703</v>
      </c>
      <c r="I9" s="159">
        <v>1</v>
      </c>
      <c r="J9" s="160">
        <f t="shared" si="2"/>
        <v>5.882352941176471</v>
      </c>
      <c r="K9" s="159">
        <v>2</v>
      </c>
      <c r="L9" s="158">
        <f t="shared" si="3"/>
        <v>11.764705882352942</v>
      </c>
      <c r="M9" s="159">
        <v>0</v>
      </c>
      <c r="N9" s="161">
        <f t="shared" si="4"/>
        <v>0</v>
      </c>
    </row>
    <row r="10" spans="1:14" customFormat="1" ht="15" customHeight="1" x14ac:dyDescent="0.2">
      <c r="B10" s="70">
        <v>1934</v>
      </c>
      <c r="C10" s="60">
        <v>34</v>
      </c>
      <c r="D10" s="85">
        <f t="shared" si="0"/>
        <v>99.999999999999986</v>
      </c>
      <c r="E10" s="155">
        <v>11</v>
      </c>
      <c r="F10" s="156">
        <f t="shared" ref="F10" si="5">E10*100/C10</f>
        <v>32.352941176470587</v>
      </c>
      <c r="G10" s="163">
        <v>17</v>
      </c>
      <c r="H10" s="158">
        <f t="shared" si="1"/>
        <v>50</v>
      </c>
      <c r="I10" s="159">
        <v>1</v>
      </c>
      <c r="J10" s="160">
        <f t="shared" si="2"/>
        <v>2.9411764705882355</v>
      </c>
      <c r="K10" s="159">
        <v>4</v>
      </c>
      <c r="L10" s="158">
        <f t="shared" si="3"/>
        <v>11.764705882352942</v>
      </c>
      <c r="M10" s="159">
        <v>1</v>
      </c>
      <c r="N10" s="161">
        <f t="shared" si="4"/>
        <v>2.9411764705882355</v>
      </c>
    </row>
    <row r="11" spans="1:14" customFormat="1" ht="15" customHeight="1" x14ac:dyDescent="0.2">
      <c r="B11" s="70">
        <v>1935</v>
      </c>
      <c r="C11" s="60">
        <v>0</v>
      </c>
      <c r="D11" s="53">
        <f t="shared" si="0"/>
        <v>0</v>
      </c>
      <c r="E11" s="155">
        <v>0</v>
      </c>
      <c r="F11" s="156">
        <v>0</v>
      </c>
      <c r="G11" s="164">
        <v>0</v>
      </c>
      <c r="H11" s="165">
        <v>0</v>
      </c>
      <c r="I11" s="159">
        <v>0</v>
      </c>
      <c r="J11" s="160">
        <v>0</v>
      </c>
      <c r="K11" s="159">
        <v>0</v>
      </c>
      <c r="L11" s="158">
        <v>0</v>
      </c>
      <c r="M11" s="159">
        <v>0</v>
      </c>
      <c r="N11" s="166">
        <v>0</v>
      </c>
    </row>
    <row r="12" spans="1:14" customFormat="1" ht="15" customHeight="1" x14ac:dyDescent="0.2">
      <c r="B12" s="71">
        <v>1936</v>
      </c>
      <c r="C12" s="61">
        <v>67</v>
      </c>
      <c r="D12" s="96">
        <f t="shared" si="0"/>
        <v>99.999999999999986</v>
      </c>
      <c r="E12" s="167">
        <v>17</v>
      </c>
      <c r="F12" s="168">
        <f>E12*100/C12</f>
        <v>25.373134328358208</v>
      </c>
      <c r="G12" s="169">
        <v>39</v>
      </c>
      <c r="H12" s="170">
        <f t="shared" si="1"/>
        <v>58.208955223880594</v>
      </c>
      <c r="I12" s="171">
        <v>0</v>
      </c>
      <c r="J12" s="172">
        <f t="shared" si="2"/>
        <v>0</v>
      </c>
      <c r="K12" s="171">
        <v>10</v>
      </c>
      <c r="L12" s="170">
        <f t="shared" si="3"/>
        <v>14.925373134328359</v>
      </c>
      <c r="M12" s="171">
        <v>1</v>
      </c>
      <c r="N12" s="173">
        <f t="shared" si="4"/>
        <v>1.4925373134328359</v>
      </c>
    </row>
    <row r="13" spans="1:14" customFormat="1" ht="15" customHeight="1" x14ac:dyDescent="0.2"/>
    <row r="14" spans="1:14" customFormat="1" ht="15" customHeight="1" x14ac:dyDescent="0.2">
      <c r="A14" s="8" t="s">
        <v>7</v>
      </c>
      <c r="B14" s="316" t="s">
        <v>91</v>
      </c>
      <c r="C14" s="316"/>
      <c r="D14" s="316"/>
      <c r="E14" s="316"/>
      <c r="F14" s="316"/>
      <c r="G14" s="316"/>
      <c r="H14" s="316"/>
      <c r="I14" s="1"/>
      <c r="J14" s="1"/>
      <c r="K14" s="1"/>
      <c r="L14" s="1"/>
      <c r="M14" s="40"/>
      <c r="N14" s="40"/>
    </row>
    <row r="15" spans="1:14" customFormat="1" ht="36" customHeight="1" x14ac:dyDescent="0.2">
      <c r="A15" s="8" t="s">
        <v>3</v>
      </c>
      <c r="B15" s="316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16"/>
      <c r="D15" s="316"/>
      <c r="E15" s="316"/>
      <c r="F15" s="316"/>
      <c r="G15" s="316"/>
      <c r="H15" s="316"/>
      <c r="I15" s="28"/>
      <c r="J15" s="28"/>
      <c r="K15" s="28"/>
      <c r="L15" s="28"/>
      <c r="M15" s="29"/>
      <c r="N15" s="29"/>
    </row>
    <row r="16" spans="1:14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3"/>
      <c r="N17" s="33"/>
    </row>
    <row r="18" spans="1:14" customFormat="1" ht="15" customHeight="1" x14ac:dyDescent="0.2">
      <c r="B18" s="109"/>
    </row>
    <row r="19" spans="1:14" customFormat="1" ht="15" customHeight="1" x14ac:dyDescent="0.2"/>
    <row r="20" spans="1:14" customFormat="1" ht="15" customHeight="1" x14ac:dyDescent="0.2"/>
    <row r="21" spans="1:14" customFormat="1" ht="15" customHeight="1" x14ac:dyDescent="0.2"/>
    <row r="22" spans="1:14" customFormat="1" ht="15" customHeight="1" x14ac:dyDescent="0.2"/>
    <row r="23" spans="1:14" customFormat="1" ht="15" customHeight="1" x14ac:dyDescent="0.2"/>
    <row r="24" spans="1:14" customFormat="1" ht="15" customHeight="1" x14ac:dyDescent="0.2"/>
    <row r="25" spans="1:14" customFormat="1" ht="15" customHeight="1" x14ac:dyDescent="0.2"/>
    <row r="26" spans="1:14" customFormat="1" ht="15" customHeight="1" x14ac:dyDescent="0.2"/>
    <row r="27" spans="1:14" customFormat="1" ht="15" customHeight="1" x14ac:dyDescent="0.2"/>
    <row r="28" spans="1:14" customFormat="1" ht="30" customHeight="1" x14ac:dyDescent="0.2">
      <c r="A28" s="2"/>
    </row>
    <row r="29" spans="1:14" customFormat="1" ht="15" customHeight="1" x14ac:dyDescent="0.2">
      <c r="A29" s="2"/>
    </row>
    <row r="30" spans="1:14" customFormat="1" ht="15" customHeight="1" x14ac:dyDescent="0.2">
      <c r="A30" s="2"/>
    </row>
    <row r="31" spans="1:14" customFormat="1" ht="15" customHeight="1" x14ac:dyDescent="0.2">
      <c r="A31" s="2"/>
    </row>
    <row r="32" spans="1:14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14" customFormat="1" ht="15" customHeight="1" x14ac:dyDescent="0.2"/>
    <row r="66" spans="2:14" customFormat="1" ht="15" customHeight="1" x14ac:dyDescent="0.2"/>
    <row r="67" spans="2:14" customFormat="1" ht="15" customHeight="1" x14ac:dyDescent="0.2"/>
    <row r="68" spans="2:14" customFormat="1" ht="15" customHeight="1" x14ac:dyDescent="0.2"/>
    <row r="69" spans="2:14" customFormat="1" ht="15" customHeight="1" x14ac:dyDescent="0.2"/>
    <row r="70" spans="2:14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</sheetData>
  <mergeCells count="12">
    <mergeCell ref="B2:N2"/>
    <mergeCell ref="B17:L17"/>
    <mergeCell ref="M4:N4"/>
    <mergeCell ref="C4:D4"/>
    <mergeCell ref="B3:B5"/>
    <mergeCell ref="E4:F4"/>
    <mergeCell ref="G4:H4"/>
    <mergeCell ref="I4:J4"/>
    <mergeCell ref="K4:L4"/>
    <mergeCell ref="C3:N3"/>
    <mergeCell ref="B14:H14"/>
    <mergeCell ref="B15:H15"/>
  </mergeCells>
  <hyperlinks>
    <hyperlink ref="E17:L17" r:id="rId1" display="http://observatorioemigracao.pt/np4/8713.html" xr:uid="{00000000-0004-0000-0400-000000000000}"/>
    <hyperlink ref="B17" r:id="rId2" display="http://observatorioemigracao.pt/np4/9555.html" xr:uid="{00000000-0004-0000-0400-000001000000}"/>
    <hyperlink ref="E1" location="Indice!A1" display="[índice Ç]" xr:uid="{00000000-0004-0000-0400-000002000000}"/>
    <hyperlink ref="M17:N17" r:id="rId3" display="http://observatorioemigracao.pt/np4/8713.html" xr:uid="{00000000-0004-0000-0400-000003000000}"/>
    <hyperlink ref="B17:L17" r:id="rId4" display="http://observatorioemigracao.pt/np4/10259.html" xr:uid="{B0D385C8-95C4-4966-A89A-16F94E66EF84}"/>
  </hyperlinks>
  <pageMargins left="0.7" right="0.7" top="0.75" bottom="0.75" header="0.3" footer="0.3"/>
  <pageSetup paperSize="9" orientation="portrait" horizontalDpi="4294967293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3"/>
  <sheetViews>
    <sheetView showGridLines="0" topLeftCell="E1" workbookViewId="0">
      <selection activeCell="G13" sqref="G13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15" style="1" hidden="1" customWidth="1"/>
    <col min="4" max="4" width="14.1640625" style="1" hidden="1" customWidth="1"/>
    <col min="5" max="9" width="14.83203125" style="1" customWidth="1"/>
    <col min="10" max="10" width="18.1640625" style="1" customWidth="1"/>
    <col min="11" max="20" width="14.83203125" style="1" customWidth="1"/>
    <col min="21" max="16384" width="12.83203125" style="2"/>
  </cols>
  <sheetData>
    <row r="1" spans="1:20" ht="30" customHeight="1" x14ac:dyDescent="0.2">
      <c r="A1" s="3"/>
      <c r="B1" s="4"/>
      <c r="C1" s="4"/>
      <c r="D1" s="4"/>
      <c r="E1" s="7" t="s">
        <v>9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45" customHeight="1" thickBot="1" x14ac:dyDescent="0.25">
      <c r="B2" s="315" t="s">
        <v>115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9"/>
      <c r="N2" s="39"/>
      <c r="O2" s="39"/>
      <c r="P2" s="39"/>
      <c r="Q2" s="39"/>
      <c r="R2" s="39"/>
      <c r="S2" s="39"/>
      <c r="T2" s="39"/>
    </row>
    <row r="3" spans="1:20" customFormat="1" ht="30" customHeight="1" x14ac:dyDescent="0.2">
      <c r="B3" s="332" t="s">
        <v>1</v>
      </c>
      <c r="C3" s="355" t="s">
        <v>23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9"/>
      <c r="T3" s="359"/>
    </row>
    <row r="4" spans="1:20" customFormat="1" ht="30" customHeight="1" x14ac:dyDescent="0.2">
      <c r="B4" s="332"/>
      <c r="C4" s="341" t="s">
        <v>0</v>
      </c>
      <c r="D4" s="342"/>
      <c r="E4" s="350" t="s">
        <v>116</v>
      </c>
      <c r="F4" s="351"/>
      <c r="G4" s="360" t="s">
        <v>66</v>
      </c>
      <c r="H4" s="361"/>
      <c r="I4" s="350" t="s">
        <v>74</v>
      </c>
      <c r="J4" s="351"/>
      <c r="K4" s="350" t="s">
        <v>92</v>
      </c>
      <c r="L4" s="351"/>
      <c r="M4" s="350" t="s">
        <v>67</v>
      </c>
      <c r="N4" s="351"/>
      <c r="O4" s="350" t="s">
        <v>22</v>
      </c>
      <c r="P4" s="351"/>
      <c r="Q4" s="350" t="s">
        <v>68</v>
      </c>
      <c r="R4" s="351"/>
      <c r="S4" s="358" t="s">
        <v>11</v>
      </c>
      <c r="T4" s="358"/>
    </row>
    <row r="5" spans="1:20" customFormat="1" ht="30" customHeight="1" x14ac:dyDescent="0.2">
      <c r="B5" s="333"/>
      <c r="C5" s="45" t="s">
        <v>2</v>
      </c>
      <c r="D5" s="47" t="s">
        <v>10</v>
      </c>
      <c r="E5" s="136" t="s">
        <v>2</v>
      </c>
      <c r="F5" s="137" t="s">
        <v>10</v>
      </c>
      <c r="G5" s="136" t="s">
        <v>2</v>
      </c>
      <c r="H5" s="137" t="s">
        <v>10</v>
      </c>
      <c r="I5" s="136" t="s">
        <v>2</v>
      </c>
      <c r="J5" s="137" t="s">
        <v>10</v>
      </c>
      <c r="K5" s="136" t="s">
        <v>2</v>
      </c>
      <c r="L5" s="137" t="s">
        <v>10</v>
      </c>
      <c r="M5" s="136" t="s">
        <v>2</v>
      </c>
      <c r="N5" s="137" t="s">
        <v>10</v>
      </c>
      <c r="O5" s="136" t="s">
        <v>2</v>
      </c>
      <c r="P5" s="137" t="s">
        <v>10</v>
      </c>
      <c r="Q5" s="136" t="s">
        <v>2</v>
      </c>
      <c r="R5" s="137" t="s">
        <v>10</v>
      </c>
      <c r="S5" s="118" t="s">
        <v>2</v>
      </c>
      <c r="T5" s="118" t="s">
        <v>10</v>
      </c>
    </row>
    <row r="6" spans="1:20" customFormat="1" ht="15" customHeight="1" x14ac:dyDescent="0.2">
      <c r="B6" s="48" t="s">
        <v>0</v>
      </c>
      <c r="C6" s="116">
        <v>309</v>
      </c>
      <c r="D6" s="67">
        <f>SUM(F6,H6,J6,L6,N6,P6,R6,T6)</f>
        <v>117.15210355987055</v>
      </c>
      <c r="E6" s="222">
        <f>SUM(E7:E12)</f>
        <v>189</v>
      </c>
      <c r="F6" s="223">
        <f>E6*100/C6</f>
        <v>61.165048543689323</v>
      </c>
      <c r="G6" s="224">
        <f>SUM(G7:G12)</f>
        <v>78</v>
      </c>
      <c r="H6" s="151">
        <f>G6*100/C6</f>
        <v>25.242718446601941</v>
      </c>
      <c r="I6" s="225">
        <f>SUM(I7:I12)</f>
        <v>20</v>
      </c>
      <c r="J6" s="151">
        <f>I6*100/C6</f>
        <v>6.4724919093851137</v>
      </c>
      <c r="K6" s="225">
        <f>SUM(K7:K12)</f>
        <v>25</v>
      </c>
      <c r="L6" s="151">
        <f>K6*100/C6</f>
        <v>8.090614886731391</v>
      </c>
      <c r="M6" s="225">
        <f>SUM(M7:M12)</f>
        <v>14</v>
      </c>
      <c r="N6" s="151">
        <f>M6*100/C6</f>
        <v>4.5307443365695796</v>
      </c>
      <c r="O6" s="225">
        <f>SUM(O7:O12)</f>
        <v>1</v>
      </c>
      <c r="P6" s="151">
        <f>O6*100/C6</f>
        <v>0.32362459546925565</v>
      </c>
      <c r="Q6" s="225">
        <f>SUM(Q7:Q12)</f>
        <v>33</v>
      </c>
      <c r="R6" s="151">
        <f>Q6*100/C6</f>
        <v>10.679611650485437</v>
      </c>
      <c r="S6" s="226">
        <f>SUM(S7:S12)</f>
        <v>2</v>
      </c>
      <c r="T6" s="221">
        <f>S6*100/C6</f>
        <v>0.6472491909385113</v>
      </c>
    </row>
    <row r="7" spans="1:20" customFormat="1" ht="15" customHeight="1" x14ac:dyDescent="0.2">
      <c r="B7" s="128">
        <v>1931</v>
      </c>
      <c r="C7" s="129">
        <v>121</v>
      </c>
      <c r="D7" s="134">
        <f>SUM(F7,H7,J7,L7,N7,P7,R7,T7)</f>
        <v>100</v>
      </c>
      <c r="E7" s="176">
        <v>83</v>
      </c>
      <c r="F7" s="177">
        <f t="shared" ref="F7:F10" si="0">E7*100/C7</f>
        <v>68.595041322314046</v>
      </c>
      <c r="G7" s="178">
        <v>7</v>
      </c>
      <c r="H7" s="179">
        <f t="shared" ref="H7:H12" si="1">G7*100/C7</f>
        <v>5.785123966942149</v>
      </c>
      <c r="I7" s="229">
        <v>8</v>
      </c>
      <c r="J7" s="179">
        <f t="shared" ref="J7:J12" si="2">I7*100/C7</f>
        <v>6.6115702479338845</v>
      </c>
      <c r="K7" s="229">
        <v>10</v>
      </c>
      <c r="L7" s="179">
        <f t="shared" ref="L7:L12" si="3">K7*100/C7</f>
        <v>8.2644628099173545</v>
      </c>
      <c r="M7" s="229">
        <v>2</v>
      </c>
      <c r="N7" s="179">
        <f t="shared" ref="N7:N12" si="4">M7*100/C7</f>
        <v>1.6528925619834711</v>
      </c>
      <c r="O7" s="229">
        <v>1</v>
      </c>
      <c r="P7" s="179">
        <f t="shared" ref="P7:P12" si="5">O7*100/C7</f>
        <v>0.82644628099173556</v>
      </c>
      <c r="Q7" s="229">
        <v>10</v>
      </c>
      <c r="R7" s="179">
        <f t="shared" ref="R7:R12" si="6">Q7*100/C7</f>
        <v>8.2644628099173545</v>
      </c>
      <c r="S7" s="229">
        <v>0</v>
      </c>
      <c r="T7" s="180">
        <f t="shared" ref="T7:T12" si="7">S7*100/C7</f>
        <v>0</v>
      </c>
    </row>
    <row r="8" spans="1:20" customFormat="1" ht="15" customHeight="1" x14ac:dyDescent="0.2">
      <c r="B8" s="128">
        <v>1932</v>
      </c>
      <c r="C8" s="129">
        <v>70</v>
      </c>
      <c r="D8" s="134">
        <f t="shared" ref="D8:D12" si="8">SUM(F8,H8,J8,L8,N8,P8,R8,T8)</f>
        <v>100</v>
      </c>
      <c r="E8" s="176">
        <v>42</v>
      </c>
      <c r="F8" s="177">
        <f t="shared" si="0"/>
        <v>60</v>
      </c>
      <c r="G8" s="178">
        <v>6</v>
      </c>
      <c r="H8" s="179">
        <f t="shared" si="1"/>
        <v>8.5714285714285712</v>
      </c>
      <c r="I8" s="229">
        <v>5</v>
      </c>
      <c r="J8" s="179">
        <f t="shared" si="2"/>
        <v>7.1428571428571432</v>
      </c>
      <c r="K8" s="229">
        <v>7</v>
      </c>
      <c r="L8" s="179">
        <f t="shared" si="3"/>
        <v>10</v>
      </c>
      <c r="M8" s="229">
        <v>2</v>
      </c>
      <c r="N8" s="179">
        <f t="shared" si="4"/>
        <v>2.8571428571428572</v>
      </c>
      <c r="O8" s="229">
        <v>0</v>
      </c>
      <c r="P8" s="179">
        <f t="shared" si="5"/>
        <v>0</v>
      </c>
      <c r="Q8" s="229">
        <v>8</v>
      </c>
      <c r="R8" s="179">
        <f t="shared" si="6"/>
        <v>11.428571428571429</v>
      </c>
      <c r="S8" s="229">
        <v>0</v>
      </c>
      <c r="T8" s="180">
        <f t="shared" si="7"/>
        <v>0</v>
      </c>
    </row>
    <row r="9" spans="1:20" customFormat="1" ht="15" customHeight="1" x14ac:dyDescent="0.2">
      <c r="B9" s="128">
        <v>1933</v>
      </c>
      <c r="C9" s="129">
        <v>17</v>
      </c>
      <c r="D9" s="134">
        <f t="shared" si="8"/>
        <v>100</v>
      </c>
      <c r="E9" s="176">
        <v>11</v>
      </c>
      <c r="F9" s="177">
        <f t="shared" si="0"/>
        <v>64.705882352941174</v>
      </c>
      <c r="G9" s="178">
        <v>3</v>
      </c>
      <c r="H9" s="179">
        <f t="shared" si="1"/>
        <v>17.647058823529413</v>
      </c>
      <c r="I9" s="229">
        <v>0</v>
      </c>
      <c r="J9" s="179">
        <f t="shared" si="2"/>
        <v>0</v>
      </c>
      <c r="K9" s="229">
        <v>0</v>
      </c>
      <c r="L9" s="179">
        <f t="shared" si="3"/>
        <v>0</v>
      </c>
      <c r="M9" s="229">
        <v>0</v>
      </c>
      <c r="N9" s="179">
        <f t="shared" si="4"/>
        <v>0</v>
      </c>
      <c r="O9" s="229">
        <v>0</v>
      </c>
      <c r="P9" s="179">
        <f t="shared" si="5"/>
        <v>0</v>
      </c>
      <c r="Q9" s="229">
        <v>3</v>
      </c>
      <c r="R9" s="179">
        <f t="shared" si="6"/>
        <v>17.647058823529413</v>
      </c>
      <c r="S9" s="229">
        <v>0</v>
      </c>
      <c r="T9" s="180">
        <f t="shared" si="7"/>
        <v>0</v>
      </c>
    </row>
    <row r="10" spans="1:20" customFormat="1" ht="15" customHeight="1" x14ac:dyDescent="0.2">
      <c r="B10" s="128">
        <v>1934</v>
      </c>
      <c r="C10" s="129">
        <v>34</v>
      </c>
      <c r="D10" s="134">
        <f>SUM(F10,H10,J10,L10,N10,P10,R10,T10)</f>
        <v>100</v>
      </c>
      <c r="E10" s="176">
        <v>14</v>
      </c>
      <c r="F10" s="177">
        <f t="shared" si="0"/>
        <v>41.176470588235297</v>
      </c>
      <c r="G10" s="178">
        <v>4</v>
      </c>
      <c r="H10" s="179">
        <f t="shared" si="1"/>
        <v>11.764705882352942</v>
      </c>
      <c r="I10" s="229">
        <v>2</v>
      </c>
      <c r="J10" s="179">
        <f t="shared" si="2"/>
        <v>5.882352941176471</v>
      </c>
      <c r="K10" s="229">
        <v>1</v>
      </c>
      <c r="L10" s="179">
        <f t="shared" si="3"/>
        <v>2.9411764705882355</v>
      </c>
      <c r="M10" s="229">
        <v>5</v>
      </c>
      <c r="N10" s="179">
        <f t="shared" si="4"/>
        <v>14.705882352941176</v>
      </c>
      <c r="O10" s="229">
        <v>0</v>
      </c>
      <c r="P10" s="179">
        <f t="shared" si="5"/>
        <v>0</v>
      </c>
      <c r="Q10" s="229">
        <v>7</v>
      </c>
      <c r="R10" s="179">
        <f t="shared" si="6"/>
        <v>20.588235294117649</v>
      </c>
      <c r="S10" s="229">
        <v>1</v>
      </c>
      <c r="T10" s="180">
        <f t="shared" si="7"/>
        <v>2.9411764705882355</v>
      </c>
    </row>
    <row r="11" spans="1:20" customFormat="1" ht="15" customHeight="1" x14ac:dyDescent="0.2">
      <c r="B11" s="128">
        <v>1935</v>
      </c>
      <c r="C11" s="129">
        <v>0</v>
      </c>
      <c r="D11" s="134">
        <f t="shared" si="8"/>
        <v>0</v>
      </c>
      <c r="E11" s="176">
        <v>0</v>
      </c>
      <c r="F11" s="177">
        <v>0</v>
      </c>
      <c r="G11" s="178">
        <v>0</v>
      </c>
      <c r="H11" s="179">
        <v>0</v>
      </c>
      <c r="I11" s="229">
        <v>0</v>
      </c>
      <c r="J11" s="179">
        <v>0</v>
      </c>
      <c r="K11" s="229">
        <v>0</v>
      </c>
      <c r="L11" s="179">
        <v>0</v>
      </c>
      <c r="M11" s="229">
        <v>0</v>
      </c>
      <c r="N11" s="179">
        <v>0</v>
      </c>
      <c r="O11" s="229">
        <v>0</v>
      </c>
      <c r="P11" s="179">
        <v>0</v>
      </c>
      <c r="Q11" s="229">
        <v>0</v>
      </c>
      <c r="R11" s="179">
        <v>0</v>
      </c>
      <c r="S11" s="229">
        <v>0</v>
      </c>
      <c r="T11" s="180">
        <v>0</v>
      </c>
    </row>
    <row r="12" spans="1:20" customFormat="1" ht="15" customHeight="1" x14ac:dyDescent="0.2">
      <c r="B12" s="126">
        <v>1936</v>
      </c>
      <c r="C12" s="127">
        <v>67</v>
      </c>
      <c r="D12" s="97">
        <f t="shared" si="8"/>
        <v>179.10447761194033</v>
      </c>
      <c r="E12" s="181">
        <v>39</v>
      </c>
      <c r="F12" s="182">
        <f>E12*100/C12</f>
        <v>58.208955223880594</v>
      </c>
      <c r="G12" s="227">
        <v>58</v>
      </c>
      <c r="H12" s="170">
        <f t="shared" si="1"/>
        <v>86.567164179104481</v>
      </c>
      <c r="I12" s="228">
        <v>5</v>
      </c>
      <c r="J12" s="170">
        <f t="shared" si="2"/>
        <v>7.4626865671641793</v>
      </c>
      <c r="K12" s="228">
        <v>7</v>
      </c>
      <c r="L12" s="170">
        <f t="shared" si="3"/>
        <v>10.447761194029852</v>
      </c>
      <c r="M12" s="228">
        <v>5</v>
      </c>
      <c r="N12" s="170">
        <f t="shared" si="4"/>
        <v>7.4626865671641793</v>
      </c>
      <c r="O12" s="228">
        <v>0</v>
      </c>
      <c r="P12" s="170">
        <f t="shared" si="5"/>
        <v>0</v>
      </c>
      <c r="Q12" s="228">
        <v>5</v>
      </c>
      <c r="R12" s="170">
        <f t="shared" si="6"/>
        <v>7.4626865671641793</v>
      </c>
      <c r="S12" s="228">
        <v>1</v>
      </c>
      <c r="T12" s="173">
        <f t="shared" si="7"/>
        <v>1.4925373134328359</v>
      </c>
    </row>
    <row r="13" spans="1:20" customFormat="1" ht="15" customHeight="1" x14ac:dyDescent="0.2"/>
    <row r="14" spans="1:20" customFormat="1" ht="125.25" customHeight="1" x14ac:dyDescent="0.2">
      <c r="A14" s="8" t="s">
        <v>7</v>
      </c>
      <c r="B14" s="316" t="s">
        <v>93</v>
      </c>
      <c r="C14" s="316"/>
      <c r="D14" s="316"/>
      <c r="E14" s="316"/>
      <c r="F14" s="316"/>
      <c r="G14" s="316"/>
      <c r="H14" s="316"/>
      <c r="I14" s="28"/>
      <c r="J14" s="28"/>
      <c r="K14" s="28"/>
      <c r="L14" s="28"/>
      <c r="M14" s="40"/>
      <c r="N14" s="40"/>
      <c r="O14" s="40"/>
      <c r="P14" s="40"/>
      <c r="Q14" s="40"/>
      <c r="R14" s="40"/>
      <c r="S14" s="40"/>
      <c r="T14" s="40"/>
    </row>
    <row r="15" spans="1:20" customFormat="1" ht="33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3"/>
      <c r="N17" s="33"/>
      <c r="O17" s="33"/>
      <c r="P17" s="33"/>
      <c r="Q17" s="33"/>
      <c r="R17" s="33"/>
      <c r="S17" s="33"/>
      <c r="T17" s="33"/>
    </row>
    <row r="18" spans="1:20" customFormat="1" ht="15" customHeight="1" x14ac:dyDescent="0.2"/>
    <row r="19" spans="1:20" customFormat="1" ht="15" customHeight="1" x14ac:dyDescent="0.2"/>
    <row r="20" spans="1:20" customFormat="1" ht="15" customHeight="1" x14ac:dyDescent="0.2"/>
    <row r="21" spans="1:20" customFormat="1" ht="15" customHeight="1" x14ac:dyDescent="0.2"/>
    <row r="22" spans="1:20" customFormat="1" ht="15" customHeight="1" x14ac:dyDescent="0.2"/>
    <row r="23" spans="1:20" customFormat="1" ht="15" customHeight="1" x14ac:dyDescent="0.2"/>
    <row r="24" spans="1:20" customFormat="1" ht="15" customHeight="1" x14ac:dyDescent="0.2"/>
    <row r="25" spans="1:20" customFormat="1" ht="15" customHeight="1" x14ac:dyDescent="0.2"/>
    <row r="26" spans="1:20" customFormat="1" ht="15" customHeight="1" x14ac:dyDescent="0.2"/>
    <row r="27" spans="1:20" customFormat="1" ht="15" customHeight="1" x14ac:dyDescent="0.2"/>
    <row r="28" spans="1:20" customFormat="1" ht="30" customHeight="1" x14ac:dyDescent="0.2">
      <c r="A28" s="2"/>
    </row>
    <row r="29" spans="1:20" customFormat="1" ht="15" customHeight="1" x14ac:dyDescent="0.2">
      <c r="A29" s="2"/>
    </row>
    <row r="30" spans="1:20" customFormat="1" ht="15" customHeight="1" x14ac:dyDescent="0.2">
      <c r="A30" s="2"/>
    </row>
    <row r="31" spans="1:20" customFormat="1" ht="15" customHeight="1" x14ac:dyDescent="0.2">
      <c r="A31" s="2"/>
    </row>
    <row r="32" spans="1:20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20" customFormat="1" ht="15" customHeight="1" x14ac:dyDescent="0.2"/>
    <row r="66" spans="2:20" customFormat="1" ht="15" customHeight="1" x14ac:dyDescent="0.2"/>
    <row r="67" spans="2:20" customFormat="1" ht="15" customHeight="1" x14ac:dyDescent="0.2"/>
    <row r="68" spans="2:20" customFormat="1" ht="15" customHeight="1" x14ac:dyDescent="0.2"/>
    <row r="69" spans="2:20" customFormat="1" ht="15" customHeight="1" x14ac:dyDescent="0.2"/>
    <row r="70" spans="2:20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</sheetData>
  <mergeCells count="15">
    <mergeCell ref="S4:T4"/>
    <mergeCell ref="C3:T3"/>
    <mergeCell ref="B2:L2"/>
    <mergeCell ref="B3:B5"/>
    <mergeCell ref="E4:F4"/>
    <mergeCell ref="G4:H4"/>
    <mergeCell ref="I4:J4"/>
    <mergeCell ref="K4:L4"/>
    <mergeCell ref="B17:L17"/>
    <mergeCell ref="O4:P4"/>
    <mergeCell ref="Q4:R4"/>
    <mergeCell ref="M4:N4"/>
    <mergeCell ref="C4:D4"/>
    <mergeCell ref="B14:H14"/>
    <mergeCell ref="B15:H15"/>
  </mergeCells>
  <hyperlinks>
    <hyperlink ref="E17:L17" r:id="rId1" display="http://observatorioemigracao.pt/np4/8713.html" xr:uid="{00000000-0004-0000-0500-000000000000}"/>
    <hyperlink ref="B17" r:id="rId2" display="http://observatorioemigracao.pt/np4/9555.html" xr:uid="{00000000-0004-0000-0500-000001000000}"/>
    <hyperlink ref="E1" location="Indice!A1" display="[índice Ç]" xr:uid="{00000000-0004-0000-0500-000002000000}"/>
    <hyperlink ref="M17:N17" r:id="rId3" display="http://observatorioemigracao.pt/np4/8713.html" xr:uid="{00000000-0004-0000-0500-000003000000}"/>
    <hyperlink ref="O17:P17" r:id="rId4" display="http://observatorioemigracao.pt/np4/8713.html" xr:uid="{00000000-0004-0000-0500-000004000000}"/>
    <hyperlink ref="Q17:R17" r:id="rId5" display="http://observatorioemigracao.pt/np4/8713.html" xr:uid="{00000000-0004-0000-0500-000005000000}"/>
    <hyperlink ref="S17:T17" r:id="rId6" display="http://observatorioemigracao.pt/np4/8713.html" xr:uid="{00000000-0004-0000-0500-000006000000}"/>
    <hyperlink ref="B17:L17" r:id="rId7" display="http://observatorioemigracao.pt/np4/10259.html" xr:uid="{3E1D3EF6-8439-4F70-AD2F-99AAF965502E}"/>
  </hyperlinks>
  <pageMargins left="0.7" right="0.7" top="0.75" bottom="0.75" header="0.3" footer="0.3"/>
  <pageSetup paperSize="9" orientation="portrait" horizontalDpi="4294967293" r:id="rId8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4"/>
  <sheetViews>
    <sheetView showGridLines="0" workbookViewId="0">
      <selection activeCell="B3" sqref="B3:B6"/>
    </sheetView>
  </sheetViews>
  <sheetFormatPr defaultColWidth="12.83203125" defaultRowHeight="15" customHeight="1" x14ac:dyDescent="0.2"/>
  <cols>
    <col min="1" max="1" width="14.83203125" style="2" customWidth="1"/>
    <col min="2" max="20" width="10.83203125" style="1" customWidth="1"/>
    <col min="21" max="24" width="14.83203125" style="1" customWidth="1"/>
    <col min="25" max="16384" width="12.83203125" style="2"/>
  </cols>
  <sheetData>
    <row r="1" spans="1:26" ht="30" customHeight="1" x14ac:dyDescent="0.2">
      <c r="A1" s="3"/>
      <c r="B1" s="4"/>
      <c r="C1" s="4"/>
      <c r="D1" s="4"/>
      <c r="E1" s="4"/>
      <c r="F1" s="4"/>
      <c r="G1" s="4"/>
      <c r="H1" s="4"/>
      <c r="I1" s="7" t="s">
        <v>9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6" ht="45" customHeight="1" thickBot="1" x14ac:dyDescent="0.25">
      <c r="B2" s="315" t="s">
        <v>117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9"/>
      <c r="T2" s="39"/>
      <c r="U2" s="44"/>
      <c r="V2" s="44"/>
      <c r="W2" s="44"/>
      <c r="X2" s="44"/>
      <c r="Y2" s="44"/>
      <c r="Z2" s="44"/>
    </row>
    <row r="3" spans="1:26" customFormat="1" ht="30" customHeight="1" x14ac:dyDescent="0.2">
      <c r="B3" s="331" t="s">
        <v>1</v>
      </c>
      <c r="C3" s="368" t="s">
        <v>0</v>
      </c>
      <c r="D3" s="369"/>
      <c r="E3" s="369"/>
      <c r="F3" s="369"/>
      <c r="G3" s="369"/>
      <c r="H3" s="331"/>
      <c r="I3" s="339" t="s">
        <v>50</v>
      </c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57"/>
      <c r="V3" s="57"/>
      <c r="W3" s="57"/>
      <c r="X3" s="57"/>
      <c r="Y3" s="57"/>
      <c r="Z3" s="57"/>
    </row>
    <row r="4" spans="1:26" customFormat="1" ht="30" customHeight="1" x14ac:dyDescent="0.2">
      <c r="B4" s="332"/>
      <c r="C4" s="370"/>
      <c r="D4" s="348"/>
      <c r="E4" s="348"/>
      <c r="F4" s="348"/>
      <c r="G4" s="348"/>
      <c r="H4" s="332"/>
      <c r="I4" s="350" t="s">
        <v>25</v>
      </c>
      <c r="J4" s="373"/>
      <c r="K4" s="373"/>
      <c r="L4" s="373"/>
      <c r="M4" s="373"/>
      <c r="N4" s="351"/>
      <c r="O4" s="374" t="s">
        <v>26</v>
      </c>
      <c r="P4" s="375"/>
      <c r="Q4" s="375"/>
      <c r="R4" s="375"/>
      <c r="S4" s="375"/>
      <c r="T4" s="375"/>
      <c r="U4" s="356"/>
      <c r="V4" s="356"/>
      <c r="W4" s="57"/>
      <c r="X4" s="57"/>
      <c r="Y4" s="57"/>
      <c r="Z4" s="57"/>
    </row>
    <row r="5" spans="1:26" customFormat="1" ht="30" customHeight="1" x14ac:dyDescent="0.2">
      <c r="B5" s="348"/>
      <c r="C5" s="362" t="s">
        <v>88</v>
      </c>
      <c r="D5" s="363"/>
      <c r="E5" s="362" t="s">
        <v>24</v>
      </c>
      <c r="F5" s="363"/>
      <c r="G5" s="362" t="s">
        <v>11</v>
      </c>
      <c r="H5" s="363"/>
      <c r="I5" s="365" t="s">
        <v>89</v>
      </c>
      <c r="J5" s="366"/>
      <c r="K5" s="365" t="s">
        <v>90</v>
      </c>
      <c r="L5" s="367"/>
      <c r="M5" s="362" t="s">
        <v>11</v>
      </c>
      <c r="N5" s="363"/>
      <c r="O5" s="350" t="s">
        <v>88</v>
      </c>
      <c r="P5" s="351"/>
      <c r="Q5" s="373" t="s">
        <v>24</v>
      </c>
      <c r="R5" s="373"/>
      <c r="S5" s="362" t="s">
        <v>11</v>
      </c>
      <c r="T5" s="364"/>
      <c r="U5" s="358"/>
      <c r="V5" s="358"/>
      <c r="W5" s="372"/>
      <c r="X5" s="372"/>
      <c r="Y5" s="358"/>
      <c r="Z5" s="358"/>
    </row>
    <row r="6" spans="1:26" customFormat="1" ht="30" customHeight="1" x14ac:dyDescent="0.2">
      <c r="B6" s="349"/>
      <c r="C6" s="136" t="s">
        <v>2</v>
      </c>
      <c r="D6" s="137" t="s">
        <v>10</v>
      </c>
      <c r="E6" s="136" t="s">
        <v>2</v>
      </c>
      <c r="F6" s="137" t="s">
        <v>10</v>
      </c>
      <c r="G6" s="136" t="s">
        <v>2</v>
      </c>
      <c r="H6" s="137" t="s">
        <v>10</v>
      </c>
      <c r="I6" s="136" t="s">
        <v>2</v>
      </c>
      <c r="J6" s="138" t="s">
        <v>10</v>
      </c>
      <c r="K6" s="136" t="s">
        <v>2</v>
      </c>
      <c r="L6" s="137" t="s">
        <v>10</v>
      </c>
      <c r="M6" s="138" t="s">
        <v>2</v>
      </c>
      <c r="N6" s="138" t="s">
        <v>10</v>
      </c>
      <c r="O6" s="136" t="s">
        <v>2</v>
      </c>
      <c r="P6" s="137" t="s">
        <v>10</v>
      </c>
      <c r="Q6" s="138" t="s">
        <v>2</v>
      </c>
      <c r="R6" s="138" t="s">
        <v>10</v>
      </c>
      <c r="S6" s="136" t="s">
        <v>2</v>
      </c>
      <c r="T6" s="138" t="s">
        <v>10</v>
      </c>
      <c r="U6" s="42"/>
      <c r="V6" s="42"/>
      <c r="W6" s="1"/>
      <c r="X6" s="1"/>
      <c r="Y6" s="42"/>
      <c r="Z6" s="42"/>
    </row>
    <row r="7" spans="1:26" customFormat="1" ht="15" customHeight="1" x14ac:dyDescent="0.2">
      <c r="B7" s="48" t="s">
        <v>0</v>
      </c>
      <c r="C7" s="230">
        <v>166</v>
      </c>
      <c r="D7" s="231">
        <f>C7*100/309</f>
        <v>53.721682847896439</v>
      </c>
      <c r="E7" s="230">
        <v>125</v>
      </c>
      <c r="F7" s="232">
        <f>E7*100/309</f>
        <v>40.453074433656958</v>
      </c>
      <c r="G7" s="233">
        <v>18</v>
      </c>
      <c r="H7" s="232">
        <f>G7*100/309</f>
        <v>5.825242718446602</v>
      </c>
      <c r="I7" s="233">
        <f>SUM(I8:I13)</f>
        <v>11</v>
      </c>
      <c r="J7" s="234">
        <f>I7*100/46</f>
        <v>23.913043478260871</v>
      </c>
      <c r="K7" s="233">
        <f>SUM(K8:K13)</f>
        <v>30</v>
      </c>
      <c r="L7" s="232">
        <f>K7*100/46</f>
        <v>65.217391304347828</v>
      </c>
      <c r="M7" s="235">
        <v>5</v>
      </c>
      <c r="N7" s="234">
        <f>M7*100/46</f>
        <v>10.869565217391305</v>
      </c>
      <c r="O7" s="233">
        <f>SUM(O8:O13)</f>
        <v>155</v>
      </c>
      <c r="P7" s="232">
        <f>O7*100/263</f>
        <v>58.935361216730037</v>
      </c>
      <c r="Q7" s="233">
        <f>SUM(Q8:Q13)</f>
        <v>95</v>
      </c>
      <c r="R7" s="234">
        <f>Q7*100/263</f>
        <v>36.121673003802279</v>
      </c>
      <c r="S7" s="236">
        <v>13</v>
      </c>
      <c r="T7" s="234">
        <f>S7*100/263</f>
        <v>4.9429657794676807</v>
      </c>
      <c r="U7" s="56"/>
      <c r="V7" s="56"/>
      <c r="W7" s="1"/>
      <c r="X7" s="1"/>
      <c r="Y7" s="56"/>
      <c r="Z7" s="56"/>
    </row>
    <row r="8" spans="1:26" customFormat="1" ht="15" customHeight="1" x14ac:dyDescent="0.2">
      <c r="B8" s="133">
        <v>1931</v>
      </c>
      <c r="C8" s="237">
        <v>74</v>
      </c>
      <c r="D8" s="238">
        <f>C8*100/121</f>
        <v>61.15702479338843</v>
      </c>
      <c r="E8" s="237">
        <v>30</v>
      </c>
      <c r="F8" s="238">
        <f>E8*100/121</f>
        <v>24.793388429752067</v>
      </c>
      <c r="G8" s="239">
        <v>17</v>
      </c>
      <c r="H8" s="238">
        <f>G8*100/121</f>
        <v>14.049586776859504</v>
      </c>
      <c r="I8" s="237">
        <v>2</v>
      </c>
      <c r="J8" s="240">
        <f>I8*100/15</f>
        <v>13.333333333333334</v>
      </c>
      <c r="K8" s="237">
        <v>8</v>
      </c>
      <c r="L8" s="241">
        <f>K8*100/15</f>
        <v>53.333333333333336</v>
      </c>
      <c r="M8" s="242">
        <v>5</v>
      </c>
      <c r="N8" s="240">
        <f>M8*100/15</f>
        <v>33.333333333333336</v>
      </c>
      <c r="O8" s="237">
        <v>72</v>
      </c>
      <c r="P8" s="243">
        <f>O8*100/106</f>
        <v>67.924528301886795</v>
      </c>
      <c r="Q8" s="237">
        <v>22</v>
      </c>
      <c r="R8" s="244">
        <f>Q8*100/106</f>
        <v>20.754716981132077</v>
      </c>
      <c r="S8" s="239">
        <v>12</v>
      </c>
      <c r="T8" s="244">
        <f>S8*100/106</f>
        <v>11.320754716981131</v>
      </c>
      <c r="U8" s="64"/>
      <c r="V8" s="54"/>
      <c r="W8" s="1"/>
      <c r="X8" s="1"/>
      <c r="Y8" s="49"/>
      <c r="Z8" s="54"/>
    </row>
    <row r="9" spans="1:26" customFormat="1" ht="15" customHeight="1" x14ac:dyDescent="0.2">
      <c r="B9" s="133">
        <v>1932</v>
      </c>
      <c r="C9" s="237">
        <v>47</v>
      </c>
      <c r="D9" s="238">
        <f>C9*100/70</f>
        <v>67.142857142857139</v>
      </c>
      <c r="E9" s="237">
        <v>22</v>
      </c>
      <c r="F9" s="238">
        <f>E9*100/70</f>
        <v>31.428571428571427</v>
      </c>
      <c r="G9" s="239">
        <v>1</v>
      </c>
      <c r="H9" s="238">
        <f>G9*100/70</f>
        <v>1.4285714285714286</v>
      </c>
      <c r="I9" s="237">
        <v>7</v>
      </c>
      <c r="J9" s="240">
        <f>I9*100/12</f>
        <v>58.333333333333336</v>
      </c>
      <c r="K9" s="237">
        <v>5</v>
      </c>
      <c r="L9" s="241">
        <f>K9*100/12</f>
        <v>41.666666666666664</v>
      </c>
      <c r="M9" s="242">
        <v>0</v>
      </c>
      <c r="N9" s="240">
        <f>M9*100/12</f>
        <v>0</v>
      </c>
      <c r="O9" s="237">
        <v>40</v>
      </c>
      <c r="P9" s="243">
        <f>O9*100/58</f>
        <v>68.965517241379317</v>
      </c>
      <c r="Q9" s="237">
        <v>17</v>
      </c>
      <c r="R9" s="244">
        <f>Q9*100/58</f>
        <v>29.310344827586206</v>
      </c>
      <c r="S9" s="239">
        <v>1</v>
      </c>
      <c r="T9" s="244">
        <f>S9*100/58</f>
        <v>1.7241379310344827</v>
      </c>
      <c r="U9" s="64"/>
      <c r="V9" s="54"/>
      <c r="W9" s="1"/>
      <c r="X9" s="1"/>
      <c r="Y9" s="49"/>
      <c r="Z9" s="54"/>
    </row>
    <row r="10" spans="1:26" customFormat="1" ht="15" customHeight="1" x14ac:dyDescent="0.2">
      <c r="B10" s="133">
        <v>1933</v>
      </c>
      <c r="C10" s="237">
        <v>12</v>
      </c>
      <c r="D10" s="238">
        <f>C10*100/17</f>
        <v>70.588235294117652</v>
      </c>
      <c r="E10" s="237">
        <v>5</v>
      </c>
      <c r="F10" s="238">
        <f>E10*100/17</f>
        <v>29.411764705882351</v>
      </c>
      <c r="G10" s="239">
        <v>0</v>
      </c>
      <c r="H10" s="238">
        <f>G10*100/17</f>
        <v>0</v>
      </c>
      <c r="I10" s="237">
        <v>0</v>
      </c>
      <c r="J10" s="240">
        <f>I10*100/3</f>
        <v>0</v>
      </c>
      <c r="K10" s="237">
        <v>3</v>
      </c>
      <c r="L10" s="241">
        <f>K10*100/3</f>
        <v>100</v>
      </c>
      <c r="M10" s="242">
        <v>0</v>
      </c>
      <c r="N10" s="240">
        <f>M10*100/3</f>
        <v>0</v>
      </c>
      <c r="O10" s="237">
        <v>12</v>
      </c>
      <c r="P10" s="243">
        <f>O10*100/14</f>
        <v>85.714285714285708</v>
      </c>
      <c r="Q10" s="237">
        <v>2</v>
      </c>
      <c r="R10" s="244">
        <f>Q10*100/14</f>
        <v>14.285714285714286</v>
      </c>
      <c r="S10" s="239">
        <v>0</v>
      </c>
      <c r="T10" s="244">
        <f>S10*100/14</f>
        <v>0</v>
      </c>
      <c r="U10" s="64"/>
      <c r="V10" s="54"/>
      <c r="W10" s="1"/>
      <c r="X10" s="1"/>
      <c r="Y10" s="49"/>
      <c r="Z10" s="54"/>
    </row>
    <row r="11" spans="1:26" customFormat="1" ht="15" customHeight="1" x14ac:dyDescent="0.2">
      <c r="B11" s="133">
        <v>1934</v>
      </c>
      <c r="C11" s="237">
        <v>15</v>
      </c>
      <c r="D11" s="238">
        <f>C11*100/34</f>
        <v>44.117647058823529</v>
      </c>
      <c r="E11" s="237">
        <v>19</v>
      </c>
      <c r="F11" s="238">
        <f>E11*100/34</f>
        <v>55.882352941176471</v>
      </c>
      <c r="G11" s="239">
        <v>0</v>
      </c>
      <c r="H11" s="238">
        <f>G11*100/34</f>
        <v>0</v>
      </c>
      <c r="I11" s="237">
        <v>2</v>
      </c>
      <c r="J11" s="240">
        <f>I11*100/8</f>
        <v>25</v>
      </c>
      <c r="K11" s="237">
        <v>6</v>
      </c>
      <c r="L11" s="241">
        <f>K11*100/8</f>
        <v>75</v>
      </c>
      <c r="M11" s="242">
        <v>0</v>
      </c>
      <c r="N11" s="240">
        <f>M11*100/8</f>
        <v>0</v>
      </c>
      <c r="O11" s="237">
        <v>13</v>
      </c>
      <c r="P11" s="243">
        <f>O11*100/26</f>
        <v>50</v>
      </c>
      <c r="Q11" s="237">
        <v>13</v>
      </c>
      <c r="R11" s="244">
        <f>Q11*100/26</f>
        <v>50</v>
      </c>
      <c r="S11" s="239">
        <v>0</v>
      </c>
      <c r="T11" s="244">
        <f>S11*100/26</f>
        <v>0</v>
      </c>
      <c r="U11" s="64"/>
      <c r="V11" s="54"/>
      <c r="W11" s="1"/>
      <c r="X11" s="1"/>
      <c r="Y11" s="49"/>
      <c r="Z11" s="54"/>
    </row>
    <row r="12" spans="1:26" customFormat="1" ht="15" customHeight="1" x14ac:dyDescent="0.2">
      <c r="B12" s="133">
        <v>1935</v>
      </c>
      <c r="C12" s="237">
        <v>0</v>
      </c>
      <c r="D12" s="238">
        <f t="shared" ref="D12" si="0">C12*100/309</f>
        <v>0</v>
      </c>
      <c r="E12" s="237">
        <v>0</v>
      </c>
      <c r="F12" s="241">
        <f t="shared" ref="F12" si="1">E12*100/309</f>
        <v>0</v>
      </c>
      <c r="G12" s="239">
        <v>0</v>
      </c>
      <c r="H12" s="241">
        <f t="shared" ref="H12" si="2">G12*100/309</f>
        <v>0</v>
      </c>
      <c r="I12" s="237">
        <v>0</v>
      </c>
      <c r="J12" s="240">
        <f t="shared" ref="J12:N12" si="3">I12*100/46</f>
        <v>0</v>
      </c>
      <c r="K12" s="237">
        <v>0</v>
      </c>
      <c r="L12" s="241">
        <f t="shared" si="3"/>
        <v>0</v>
      </c>
      <c r="M12" s="242">
        <v>0</v>
      </c>
      <c r="N12" s="240">
        <f t="shared" si="3"/>
        <v>0</v>
      </c>
      <c r="O12" s="237">
        <v>0</v>
      </c>
      <c r="P12" s="243">
        <v>0</v>
      </c>
      <c r="Q12" s="237">
        <v>0</v>
      </c>
      <c r="R12" s="244">
        <f t="shared" ref="R12" si="4">Q12*100/Q$7</f>
        <v>0</v>
      </c>
      <c r="S12" s="239">
        <v>0</v>
      </c>
      <c r="T12" s="244">
        <v>0</v>
      </c>
      <c r="U12" s="64"/>
      <c r="V12" s="54"/>
      <c r="W12" s="1"/>
      <c r="X12" s="1"/>
      <c r="Y12" s="49"/>
      <c r="Z12" s="54"/>
    </row>
    <row r="13" spans="1:26" customFormat="1" ht="15" customHeight="1" x14ac:dyDescent="0.2">
      <c r="B13" s="132">
        <v>1936</v>
      </c>
      <c r="C13" s="245">
        <v>18</v>
      </c>
      <c r="D13" s="246">
        <f>C13*100/67</f>
        <v>26.865671641791046</v>
      </c>
      <c r="E13" s="245">
        <v>49</v>
      </c>
      <c r="F13" s="246">
        <f>E13*100/67</f>
        <v>73.134328358208961</v>
      </c>
      <c r="G13" s="247">
        <v>0</v>
      </c>
      <c r="H13" s="246">
        <f>G13*100/67</f>
        <v>0</v>
      </c>
      <c r="I13" s="245">
        <v>0</v>
      </c>
      <c r="J13" s="248">
        <f>I13*100/8</f>
        <v>0</v>
      </c>
      <c r="K13" s="245">
        <v>8</v>
      </c>
      <c r="L13" s="249">
        <f>K13*100/8</f>
        <v>100</v>
      </c>
      <c r="M13" s="250">
        <v>0</v>
      </c>
      <c r="N13" s="248">
        <f>M13*100/8</f>
        <v>0</v>
      </c>
      <c r="O13" s="245">
        <v>18</v>
      </c>
      <c r="P13" s="251">
        <f>O13*100/59</f>
        <v>30.508474576271187</v>
      </c>
      <c r="Q13" s="245">
        <v>41</v>
      </c>
      <c r="R13" s="252">
        <f>Q13*100/59</f>
        <v>69.491525423728817</v>
      </c>
      <c r="S13" s="247">
        <v>0</v>
      </c>
      <c r="T13" s="252">
        <f>S13*100/59</f>
        <v>0</v>
      </c>
      <c r="U13" s="64"/>
      <c r="V13" s="54"/>
      <c r="W13" s="1"/>
      <c r="X13" s="1"/>
      <c r="Y13" s="49"/>
      <c r="Z13" s="54"/>
    </row>
    <row r="14" spans="1:26" customFormat="1" ht="15" customHeight="1" x14ac:dyDescent="0.2"/>
    <row r="15" spans="1:26" customFormat="1" ht="59.25" customHeight="1" x14ac:dyDescent="0.2">
      <c r="A15" s="8" t="s">
        <v>7</v>
      </c>
      <c r="B15" s="316" t="s">
        <v>95</v>
      </c>
      <c r="C15" s="316"/>
      <c r="D15" s="316"/>
      <c r="E15" s="316"/>
      <c r="F15" s="316"/>
      <c r="G15" s="316"/>
      <c r="H15" s="316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0"/>
      <c r="T15" s="40"/>
      <c r="U15" s="40"/>
      <c r="V15" s="40"/>
      <c r="W15" s="40"/>
      <c r="X15" s="40"/>
    </row>
    <row r="16" spans="1:26" customFormat="1" ht="36" customHeight="1" x14ac:dyDescent="0.2">
      <c r="A16" s="8" t="s">
        <v>3</v>
      </c>
      <c r="B16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6" s="343"/>
      <c r="D16" s="343"/>
      <c r="E16" s="343"/>
      <c r="F16" s="343"/>
      <c r="G16" s="343"/>
      <c r="H16" s="343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customFormat="1" ht="11.25" x14ac:dyDescent="0.2">
      <c r="A17" s="10" t="s">
        <v>4</v>
      </c>
      <c r="B17" s="371" t="str">
        <f>Metainformação!B9</f>
        <v>13 de maio de 2025</v>
      </c>
      <c r="C17" s="371"/>
      <c r="D17" s="371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customFormat="1" ht="11.25" x14ac:dyDescent="0.2">
      <c r="A18" s="38" t="s">
        <v>5</v>
      </c>
      <c r="B18" s="314" t="str">
        <f>Metainformação!B10</f>
        <v>http://observatorioemigracao.pt/np4/10259.html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3"/>
      <c r="T18" s="33"/>
      <c r="U18" s="33"/>
      <c r="V18" s="33"/>
      <c r="W18" s="33"/>
      <c r="X18" s="33"/>
    </row>
    <row r="19" spans="1:24" customFormat="1" ht="15" customHeight="1" x14ac:dyDescent="0.2"/>
    <row r="20" spans="1:24" customFormat="1" ht="15" customHeight="1" x14ac:dyDescent="0.2"/>
    <row r="21" spans="1:24" customFormat="1" ht="15" customHeight="1" x14ac:dyDescent="0.2"/>
    <row r="22" spans="1:24" customFormat="1" ht="15" customHeight="1" x14ac:dyDescent="0.2"/>
    <row r="23" spans="1:24" customFormat="1" ht="15" customHeight="1" x14ac:dyDescent="0.2"/>
    <row r="24" spans="1:24" customFormat="1" ht="15" customHeight="1" x14ac:dyDescent="0.2"/>
    <row r="25" spans="1:24" customFormat="1" ht="15" customHeight="1" x14ac:dyDescent="0.2"/>
    <row r="26" spans="1:24" customFormat="1" ht="15" customHeight="1" x14ac:dyDescent="0.2"/>
    <row r="27" spans="1:24" customFormat="1" ht="15" customHeight="1" x14ac:dyDescent="0.2"/>
    <row r="28" spans="1:24" customFormat="1" ht="15" customHeight="1" x14ac:dyDescent="0.2"/>
    <row r="29" spans="1:24" customFormat="1" ht="30" customHeight="1" x14ac:dyDescent="0.2">
      <c r="A29" s="2"/>
    </row>
    <row r="30" spans="1:24" customFormat="1" ht="15" customHeight="1" x14ac:dyDescent="0.2">
      <c r="A30" s="2"/>
    </row>
    <row r="31" spans="1:24" customFormat="1" ht="15" customHeight="1" x14ac:dyDescent="0.2">
      <c r="A31" s="2"/>
    </row>
    <row r="32" spans="1:24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>
      <c r="A34" s="2"/>
    </row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24" customFormat="1" ht="15" customHeight="1" x14ac:dyDescent="0.2"/>
    <row r="66" spans="2:24" customFormat="1" ht="15" customHeight="1" x14ac:dyDescent="0.2"/>
    <row r="67" spans="2:24" customFormat="1" ht="15" customHeight="1" x14ac:dyDescent="0.2"/>
    <row r="68" spans="2:24" customFormat="1" ht="15" customHeight="1" x14ac:dyDescent="0.2"/>
    <row r="69" spans="2:24" customFormat="1" ht="15" customHeight="1" x14ac:dyDescent="0.2"/>
    <row r="70" spans="2:24" customFormat="1" ht="15" customHeight="1" x14ac:dyDescent="0.2"/>
    <row r="71" spans="2:24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customFormat="1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</sheetData>
  <mergeCells count="23">
    <mergeCell ref="Y5:Z5"/>
    <mergeCell ref="B2:R2"/>
    <mergeCell ref="B3:B6"/>
    <mergeCell ref="W5:X5"/>
    <mergeCell ref="O5:P5"/>
    <mergeCell ref="Q5:R5"/>
    <mergeCell ref="I3:T3"/>
    <mergeCell ref="I4:N4"/>
    <mergeCell ref="O4:T4"/>
    <mergeCell ref="B18:R18"/>
    <mergeCell ref="U4:V4"/>
    <mergeCell ref="M5:N5"/>
    <mergeCell ref="S5:T5"/>
    <mergeCell ref="U5:V5"/>
    <mergeCell ref="I5:J5"/>
    <mergeCell ref="K5:L5"/>
    <mergeCell ref="C3:H4"/>
    <mergeCell ref="C5:D5"/>
    <mergeCell ref="E5:F5"/>
    <mergeCell ref="G5:H5"/>
    <mergeCell ref="B17:D17"/>
    <mergeCell ref="B16:H16"/>
    <mergeCell ref="B15:H15"/>
  </mergeCells>
  <hyperlinks>
    <hyperlink ref="I18:R18" r:id="rId1" display="http://observatorioemigracao.pt/np4/8713.html" xr:uid="{00000000-0004-0000-0600-000000000000}"/>
    <hyperlink ref="B18" r:id="rId2" display="http://observatorioemigracao.pt/np4/9555.html" xr:uid="{00000000-0004-0000-0600-000001000000}"/>
    <hyperlink ref="I1" location="Indice!A1" display="[índice Ç]" xr:uid="{00000000-0004-0000-0600-000002000000}"/>
    <hyperlink ref="W18:X18" r:id="rId3" display="http://observatorioemigracao.pt/np4/8713.html" xr:uid="{00000000-0004-0000-0600-000004000000}"/>
    <hyperlink ref="U18:V18" r:id="rId4" display="http://observatorioemigracao.pt/np4/8713.html" xr:uid="{00000000-0004-0000-0600-000003000000}"/>
    <hyperlink ref="B18:R18" r:id="rId5" display="http://observatorioemigracao.pt/np4/10259.html" xr:uid="{E0907D6E-B449-453E-891E-74BAA6ACF540}"/>
  </hyperlinks>
  <pageMargins left="0.7" right="0.7" top="0.75" bottom="0.75" header="0.3" footer="0.3"/>
  <pageSetup paperSize="9" orientation="portrait" horizontalDpi="4294967293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5"/>
  <sheetViews>
    <sheetView showGridLines="0" workbookViewId="0">
      <selection activeCell="B3" sqref="B3:B7"/>
    </sheetView>
  </sheetViews>
  <sheetFormatPr defaultColWidth="12.83203125" defaultRowHeight="15" customHeight="1" x14ac:dyDescent="0.2"/>
  <cols>
    <col min="1" max="1" width="14.83203125" style="2" customWidth="1"/>
    <col min="2" max="6" width="14.83203125" style="1" customWidth="1"/>
    <col min="7" max="7" width="20.83203125" style="2" customWidth="1"/>
    <col min="8" max="8" width="20" style="2" customWidth="1"/>
    <col min="9" max="22" width="14.83203125" style="2" customWidth="1"/>
    <col min="23" max="25" width="12.83203125" style="2"/>
    <col min="26" max="26" width="13.83203125" style="2" bestFit="1" customWidth="1"/>
    <col min="27" max="28" width="13" style="2" bestFit="1" customWidth="1"/>
    <col min="29" max="16384" width="12.83203125" style="2"/>
  </cols>
  <sheetData>
    <row r="1" spans="1:23" ht="30" customHeight="1" x14ac:dyDescent="0.2">
      <c r="A1" s="3"/>
      <c r="B1" s="4"/>
      <c r="C1" s="4"/>
      <c r="D1" s="4"/>
      <c r="E1" s="7" t="s">
        <v>9</v>
      </c>
      <c r="F1" s="4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</row>
    <row r="2" spans="1:23" ht="30" customHeight="1" thickBot="1" x14ac:dyDescent="0.25">
      <c r="B2" s="315" t="s">
        <v>62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93"/>
    </row>
    <row r="3" spans="1:23" customFormat="1" ht="30" customHeight="1" x14ac:dyDescent="0.2">
      <c r="B3" s="318" t="s">
        <v>1</v>
      </c>
      <c r="C3" s="379" t="s">
        <v>0</v>
      </c>
      <c r="D3" s="379"/>
      <c r="E3" s="379"/>
      <c r="F3" s="379"/>
      <c r="G3" s="387" t="s">
        <v>50</v>
      </c>
      <c r="H3" s="387"/>
      <c r="I3" s="387"/>
      <c r="J3" s="387"/>
      <c r="K3" s="387"/>
      <c r="L3" s="387"/>
      <c r="M3" s="387"/>
      <c r="N3" s="387"/>
      <c r="O3" s="388"/>
      <c r="P3" s="388"/>
      <c r="Q3" s="388"/>
      <c r="R3" s="388"/>
      <c r="S3" s="388"/>
      <c r="T3" s="388"/>
      <c r="U3" s="388"/>
      <c r="V3" s="388"/>
    </row>
    <row r="4" spans="1:23" customFormat="1" ht="30" customHeight="1" x14ac:dyDescent="0.2">
      <c r="B4" s="378"/>
      <c r="C4" s="380"/>
      <c r="D4" s="380"/>
      <c r="E4" s="380"/>
      <c r="F4" s="380"/>
      <c r="G4" s="387" t="s">
        <v>25</v>
      </c>
      <c r="H4" s="387"/>
      <c r="I4" s="387"/>
      <c r="J4" s="387"/>
      <c r="K4" s="387"/>
      <c r="L4" s="387"/>
      <c r="M4" s="387"/>
      <c r="N4" s="387"/>
      <c r="O4" s="385" t="s">
        <v>26</v>
      </c>
      <c r="P4" s="386"/>
      <c r="Q4" s="386"/>
      <c r="R4" s="386"/>
      <c r="S4" s="386"/>
      <c r="T4" s="386"/>
      <c r="U4" s="386"/>
      <c r="V4" s="386"/>
    </row>
    <row r="5" spans="1:23" customFormat="1" ht="30" customHeight="1" x14ac:dyDescent="0.2">
      <c r="B5" s="378"/>
      <c r="C5" s="391" t="s">
        <v>86</v>
      </c>
      <c r="D5" s="388"/>
      <c r="E5" s="392" t="s">
        <v>87</v>
      </c>
      <c r="F5" s="378"/>
      <c r="G5" s="381" t="s">
        <v>72</v>
      </c>
      <c r="H5" s="393"/>
      <c r="I5" s="395" t="s">
        <v>80</v>
      </c>
      <c r="J5" s="395"/>
      <c r="K5" s="395"/>
      <c r="L5" s="395"/>
      <c r="M5" s="395"/>
      <c r="N5" s="395"/>
      <c r="O5" s="391" t="s">
        <v>73</v>
      </c>
      <c r="P5" s="398"/>
      <c r="Q5" s="389" t="s">
        <v>83</v>
      </c>
      <c r="R5" s="390"/>
      <c r="S5" s="390"/>
      <c r="T5" s="390"/>
      <c r="U5" s="390"/>
      <c r="V5" s="390"/>
    </row>
    <row r="6" spans="1:23" customFormat="1" ht="30" customHeight="1" x14ac:dyDescent="0.2">
      <c r="B6" s="378"/>
      <c r="C6" s="381" t="s">
        <v>2</v>
      </c>
      <c r="D6" s="393" t="s">
        <v>10</v>
      </c>
      <c r="E6" s="381" t="s">
        <v>2</v>
      </c>
      <c r="F6" s="393" t="s">
        <v>10</v>
      </c>
      <c r="G6" s="381" t="s">
        <v>2</v>
      </c>
      <c r="H6" s="393" t="s">
        <v>10</v>
      </c>
      <c r="I6" s="381" t="s">
        <v>0</v>
      </c>
      <c r="J6" s="393"/>
      <c r="K6" s="381" t="s">
        <v>82</v>
      </c>
      <c r="L6" s="393"/>
      <c r="M6" s="395" t="s">
        <v>81</v>
      </c>
      <c r="N6" s="395"/>
      <c r="O6" s="383" t="s">
        <v>2</v>
      </c>
      <c r="P6" s="396" t="s">
        <v>10</v>
      </c>
      <c r="Q6" s="383" t="s">
        <v>84</v>
      </c>
      <c r="R6" s="395"/>
      <c r="S6" s="381" t="s">
        <v>85</v>
      </c>
      <c r="T6" s="393"/>
      <c r="U6" s="376" t="s">
        <v>81</v>
      </c>
      <c r="V6" s="377"/>
    </row>
    <row r="7" spans="1:23" customFormat="1" ht="30" customHeight="1" x14ac:dyDescent="0.2">
      <c r="B7" s="319"/>
      <c r="C7" s="382"/>
      <c r="D7" s="394"/>
      <c r="E7" s="382"/>
      <c r="F7" s="394"/>
      <c r="G7" s="382"/>
      <c r="H7" s="394"/>
      <c r="I7" s="255" t="s">
        <v>2</v>
      </c>
      <c r="J7" s="256" t="s">
        <v>10</v>
      </c>
      <c r="K7" s="255" t="s">
        <v>2</v>
      </c>
      <c r="L7" s="256" t="s">
        <v>10</v>
      </c>
      <c r="M7" s="119" t="s">
        <v>2</v>
      </c>
      <c r="N7" s="257" t="s">
        <v>10</v>
      </c>
      <c r="O7" s="384"/>
      <c r="P7" s="397"/>
      <c r="Q7" s="258" t="s">
        <v>2</v>
      </c>
      <c r="R7" s="119" t="s">
        <v>10</v>
      </c>
      <c r="S7" s="255" t="s">
        <v>2</v>
      </c>
      <c r="T7" s="256" t="s">
        <v>10</v>
      </c>
      <c r="U7" s="255" t="s">
        <v>2</v>
      </c>
      <c r="V7" s="119" t="s">
        <v>10</v>
      </c>
    </row>
    <row r="8" spans="1:23" customFormat="1" ht="15" customHeight="1" x14ac:dyDescent="0.2">
      <c r="B8" s="254" t="s">
        <v>0</v>
      </c>
      <c r="C8" s="259">
        <f>SUM(G8,O8)</f>
        <v>199</v>
      </c>
      <c r="D8" s="260">
        <f>C8*100/309</f>
        <v>64.401294498381873</v>
      </c>
      <c r="E8" s="259">
        <f>SUM(I8,Q8)</f>
        <v>110</v>
      </c>
      <c r="F8" s="261">
        <f>E8*100/309</f>
        <v>35.59870550161812</v>
      </c>
      <c r="G8" s="51">
        <f>SUM(G9:G14)</f>
        <v>26</v>
      </c>
      <c r="H8" s="52">
        <f>G8*100/46</f>
        <v>56.521739130434781</v>
      </c>
      <c r="I8" s="51">
        <f>SUM(K8,M8)</f>
        <v>20</v>
      </c>
      <c r="J8" s="83">
        <f>I8*100/46</f>
        <v>43.478260869565219</v>
      </c>
      <c r="K8" s="51">
        <f>SUM(K9:K14)</f>
        <v>6</v>
      </c>
      <c r="L8" s="66">
        <f>K8*100/I8</f>
        <v>30</v>
      </c>
      <c r="M8" s="80">
        <v>14</v>
      </c>
      <c r="N8" s="80">
        <f>M8*100/I8</f>
        <v>70</v>
      </c>
      <c r="O8" s="86">
        <f>SUM(O9:O14)</f>
        <v>173</v>
      </c>
      <c r="P8" s="253">
        <f>O8*100/263</f>
        <v>65.779467680608363</v>
      </c>
      <c r="Q8" s="86">
        <v>90</v>
      </c>
      <c r="R8" s="52">
        <f>Q8*100/263</f>
        <v>34.220532319391637</v>
      </c>
      <c r="S8" s="51">
        <f>SUM(S9:S14)</f>
        <v>7</v>
      </c>
      <c r="T8" s="83">
        <f>S8*100/Q8</f>
        <v>7.7777777777777777</v>
      </c>
      <c r="U8" s="52">
        <v>83</v>
      </c>
      <c r="V8" s="52">
        <f>U8*100/Q8</f>
        <v>92.222222222222229</v>
      </c>
    </row>
    <row r="9" spans="1:23" customFormat="1" ht="15" customHeight="1" x14ac:dyDescent="0.2">
      <c r="B9" s="133">
        <v>1931</v>
      </c>
      <c r="C9" s="268">
        <f t="shared" ref="C9:C14" si="0">SUM(G9,O9)</f>
        <v>80</v>
      </c>
      <c r="D9" s="269">
        <f>C9*100/121</f>
        <v>66.115702479338836</v>
      </c>
      <c r="E9" s="268">
        <f t="shared" ref="E9:E14" si="1">SUM(I9,Q9)</f>
        <v>41</v>
      </c>
      <c r="F9" s="270">
        <f>E9*100/121</f>
        <v>33.884297520661157</v>
      </c>
      <c r="G9" s="129">
        <v>8</v>
      </c>
      <c r="H9" s="143">
        <f>G9*100/15</f>
        <v>53.333333333333336</v>
      </c>
      <c r="I9" s="271">
        <f t="shared" ref="I9:I14" si="2">SUM(K9,M9)</f>
        <v>7</v>
      </c>
      <c r="J9" s="134">
        <f>I9*100/15</f>
        <v>46.666666666666664</v>
      </c>
      <c r="K9" s="129">
        <v>2</v>
      </c>
      <c r="L9" s="272">
        <f>K9*100/I9</f>
        <v>28.571428571428573</v>
      </c>
      <c r="M9" s="133">
        <v>5</v>
      </c>
      <c r="N9" s="273">
        <f>M9*100/I9</f>
        <v>71.428571428571431</v>
      </c>
      <c r="O9" s="274">
        <v>72</v>
      </c>
      <c r="P9" s="275">
        <f>O9*100/106</f>
        <v>67.924528301886795</v>
      </c>
      <c r="Q9" s="276">
        <v>34</v>
      </c>
      <c r="R9" s="273">
        <f>Q9*100/106</f>
        <v>32.075471698113205</v>
      </c>
      <c r="S9" s="130">
        <v>6</v>
      </c>
      <c r="T9" s="272">
        <f t="shared" ref="T9:T14" si="3">S9*100/Q9</f>
        <v>17.647058823529413</v>
      </c>
      <c r="U9" s="143">
        <v>28</v>
      </c>
      <c r="V9" s="273">
        <f t="shared" ref="V9:V14" si="4">U9*100/Q9</f>
        <v>82.352941176470594</v>
      </c>
      <c r="W9" s="49"/>
    </row>
    <row r="10" spans="1:23" customFormat="1" ht="15" customHeight="1" x14ac:dyDescent="0.2">
      <c r="B10" s="133">
        <v>1932</v>
      </c>
      <c r="C10" s="268">
        <f>SUM(G10,O10)</f>
        <v>49</v>
      </c>
      <c r="D10" s="269">
        <f>C10*100/70</f>
        <v>70</v>
      </c>
      <c r="E10" s="268">
        <f t="shared" si="1"/>
        <v>21</v>
      </c>
      <c r="F10" s="270">
        <f>E10*100/70</f>
        <v>30</v>
      </c>
      <c r="G10" s="129">
        <v>8</v>
      </c>
      <c r="H10" s="143">
        <f>G10*100/12</f>
        <v>66.666666666666671</v>
      </c>
      <c r="I10" s="271">
        <f t="shared" si="2"/>
        <v>4</v>
      </c>
      <c r="J10" s="134">
        <f>I10*100/12</f>
        <v>33.333333333333336</v>
      </c>
      <c r="K10" s="129">
        <v>2</v>
      </c>
      <c r="L10" s="272">
        <f t="shared" ref="L10:L14" si="5">K10*100/I10</f>
        <v>50</v>
      </c>
      <c r="M10" s="133">
        <v>2</v>
      </c>
      <c r="N10" s="273">
        <f t="shared" ref="N10:N14" si="6">M10*100/I10</f>
        <v>50</v>
      </c>
      <c r="O10" s="274">
        <v>41</v>
      </c>
      <c r="P10" s="275">
        <f>O10*100/58</f>
        <v>70.689655172413794</v>
      </c>
      <c r="Q10" s="276">
        <v>17</v>
      </c>
      <c r="R10" s="273">
        <f>Q10*100/58</f>
        <v>29.310344827586206</v>
      </c>
      <c r="S10" s="130">
        <v>0</v>
      </c>
      <c r="T10" s="272">
        <f t="shared" si="3"/>
        <v>0</v>
      </c>
      <c r="U10" s="143">
        <v>17</v>
      </c>
      <c r="V10" s="273">
        <f t="shared" si="4"/>
        <v>100</v>
      </c>
      <c r="W10" s="49"/>
    </row>
    <row r="11" spans="1:23" customFormat="1" ht="15" customHeight="1" x14ac:dyDescent="0.2">
      <c r="B11" s="133">
        <v>1933</v>
      </c>
      <c r="C11" s="268">
        <f t="shared" si="0"/>
        <v>11</v>
      </c>
      <c r="D11" s="269">
        <f>C11*100/17</f>
        <v>64.705882352941174</v>
      </c>
      <c r="E11" s="268">
        <f t="shared" si="1"/>
        <v>6</v>
      </c>
      <c r="F11" s="270">
        <f>E11*100/17</f>
        <v>35.294117647058826</v>
      </c>
      <c r="G11" s="129">
        <v>2</v>
      </c>
      <c r="H11" s="143">
        <f>G11*100/3</f>
        <v>66.666666666666671</v>
      </c>
      <c r="I11" s="271">
        <f t="shared" si="2"/>
        <v>1</v>
      </c>
      <c r="J11" s="134">
        <f>I11*100/3</f>
        <v>33.333333333333336</v>
      </c>
      <c r="K11" s="129">
        <v>0</v>
      </c>
      <c r="L11" s="272">
        <f t="shared" si="5"/>
        <v>0</v>
      </c>
      <c r="M11" s="133">
        <v>1</v>
      </c>
      <c r="N11" s="273">
        <f t="shared" si="6"/>
        <v>100</v>
      </c>
      <c r="O11" s="274">
        <v>9</v>
      </c>
      <c r="P11" s="275">
        <f>O11*100/14</f>
        <v>64.285714285714292</v>
      </c>
      <c r="Q11" s="276">
        <v>5</v>
      </c>
      <c r="R11" s="273">
        <f>Q11*100/14</f>
        <v>35.714285714285715</v>
      </c>
      <c r="S11" s="130">
        <v>0</v>
      </c>
      <c r="T11" s="272">
        <f t="shared" si="3"/>
        <v>0</v>
      </c>
      <c r="U11" s="143">
        <v>5</v>
      </c>
      <c r="V11" s="273">
        <f t="shared" si="4"/>
        <v>100</v>
      </c>
      <c r="W11" s="49"/>
    </row>
    <row r="12" spans="1:23" customFormat="1" ht="15" customHeight="1" x14ac:dyDescent="0.2">
      <c r="B12" s="133">
        <v>1934</v>
      </c>
      <c r="C12" s="268">
        <f>SUM(G12,O12)</f>
        <v>22</v>
      </c>
      <c r="D12" s="269">
        <f>C12*100/34</f>
        <v>64.705882352941174</v>
      </c>
      <c r="E12" s="268">
        <f t="shared" si="1"/>
        <v>12</v>
      </c>
      <c r="F12" s="270">
        <f>E12*100/34</f>
        <v>35.294117647058826</v>
      </c>
      <c r="G12" s="129">
        <v>5</v>
      </c>
      <c r="H12" s="143">
        <f>G12*100/8</f>
        <v>62.5</v>
      </c>
      <c r="I12" s="271">
        <f t="shared" si="2"/>
        <v>3</v>
      </c>
      <c r="J12" s="134">
        <f>I12*100/8</f>
        <v>37.5</v>
      </c>
      <c r="K12" s="129">
        <v>1</v>
      </c>
      <c r="L12" s="272">
        <f t="shared" si="5"/>
        <v>33.333333333333336</v>
      </c>
      <c r="M12" s="133">
        <v>2</v>
      </c>
      <c r="N12" s="273">
        <f t="shared" si="6"/>
        <v>66.666666666666671</v>
      </c>
      <c r="O12" s="274">
        <v>17</v>
      </c>
      <c r="P12" s="275">
        <f>O12*100/26</f>
        <v>65.384615384615387</v>
      </c>
      <c r="Q12" s="276">
        <v>9</v>
      </c>
      <c r="R12" s="273">
        <f>Q12*100/26</f>
        <v>34.615384615384613</v>
      </c>
      <c r="S12" s="130">
        <v>0</v>
      </c>
      <c r="T12" s="272">
        <f t="shared" si="3"/>
        <v>0</v>
      </c>
      <c r="U12" s="143">
        <v>9</v>
      </c>
      <c r="V12" s="273">
        <f t="shared" si="4"/>
        <v>100</v>
      </c>
      <c r="W12" s="49"/>
    </row>
    <row r="13" spans="1:23" customFormat="1" ht="15" customHeight="1" x14ac:dyDescent="0.2">
      <c r="B13" s="133">
        <v>1935</v>
      </c>
      <c r="C13" s="268">
        <f t="shared" si="0"/>
        <v>0</v>
      </c>
      <c r="D13" s="269">
        <f t="shared" ref="D13" si="7">C13*100/309</f>
        <v>0</v>
      </c>
      <c r="E13" s="268">
        <f t="shared" si="1"/>
        <v>0</v>
      </c>
      <c r="F13" s="270">
        <f t="shared" ref="F13" si="8">E13*100/309</f>
        <v>0</v>
      </c>
      <c r="G13" s="129">
        <v>0</v>
      </c>
      <c r="H13" s="143">
        <v>0</v>
      </c>
      <c r="I13" s="271">
        <f t="shared" si="2"/>
        <v>0</v>
      </c>
      <c r="J13" s="272">
        <v>0</v>
      </c>
      <c r="K13" s="129">
        <v>0</v>
      </c>
      <c r="L13" s="272">
        <v>0</v>
      </c>
      <c r="M13" s="133">
        <v>0</v>
      </c>
      <c r="N13" s="273">
        <v>0</v>
      </c>
      <c r="O13" s="274">
        <v>0</v>
      </c>
      <c r="P13" s="275">
        <f t="shared" ref="P13:R13" si="9">O13*100/263</f>
        <v>0</v>
      </c>
      <c r="Q13" s="276">
        <v>0</v>
      </c>
      <c r="R13" s="273">
        <f t="shared" si="9"/>
        <v>0</v>
      </c>
      <c r="S13" s="130">
        <v>0</v>
      </c>
      <c r="T13" s="272">
        <v>0</v>
      </c>
      <c r="U13" s="143">
        <v>0</v>
      </c>
      <c r="V13" s="273">
        <v>0</v>
      </c>
    </row>
    <row r="14" spans="1:23" customFormat="1" ht="15" customHeight="1" x14ac:dyDescent="0.2">
      <c r="B14" s="132">
        <v>1936</v>
      </c>
      <c r="C14" s="90">
        <f t="shared" si="0"/>
        <v>37</v>
      </c>
      <c r="D14" s="91">
        <f>C14*100/67</f>
        <v>55.223880597014926</v>
      </c>
      <c r="E14" s="90">
        <f t="shared" si="1"/>
        <v>30</v>
      </c>
      <c r="F14" s="92">
        <f>E14*100/67</f>
        <v>44.776119402985074</v>
      </c>
      <c r="G14" s="98">
        <v>3</v>
      </c>
      <c r="H14" s="262">
        <f>G14*100/8</f>
        <v>37.5</v>
      </c>
      <c r="I14" s="263">
        <f t="shared" si="2"/>
        <v>5</v>
      </c>
      <c r="J14" s="97">
        <f>I14*100/8</f>
        <v>62.5</v>
      </c>
      <c r="K14" s="98">
        <v>1</v>
      </c>
      <c r="L14" s="84">
        <f t="shared" si="5"/>
        <v>20</v>
      </c>
      <c r="M14" s="262">
        <v>4</v>
      </c>
      <c r="N14" s="264">
        <f t="shared" si="6"/>
        <v>80</v>
      </c>
      <c r="O14" s="265">
        <v>34</v>
      </c>
      <c r="P14" s="266">
        <f>O14*100/59</f>
        <v>57.627118644067799</v>
      </c>
      <c r="Q14" s="267">
        <v>25</v>
      </c>
      <c r="R14" s="89">
        <f>Q14*100/59</f>
        <v>42.372881355932201</v>
      </c>
      <c r="S14" s="98">
        <v>1</v>
      </c>
      <c r="T14" s="84">
        <f t="shared" si="3"/>
        <v>4</v>
      </c>
      <c r="U14" s="88">
        <v>24</v>
      </c>
      <c r="V14" s="89">
        <f t="shared" si="4"/>
        <v>96</v>
      </c>
      <c r="W14" s="49"/>
    </row>
    <row r="15" spans="1:23" customFormat="1" ht="15" customHeight="1" x14ac:dyDescent="0.2">
      <c r="G15" s="21"/>
      <c r="H15" s="21"/>
      <c r="I15" s="21"/>
      <c r="J15" s="21"/>
      <c r="K15" s="21"/>
      <c r="L15" s="21"/>
      <c r="M15" s="21"/>
      <c r="N15" s="21"/>
    </row>
    <row r="16" spans="1:23" customFormat="1" ht="24" customHeight="1" x14ac:dyDescent="0.2">
      <c r="A16" s="8" t="s">
        <v>7</v>
      </c>
      <c r="B16" s="316" t="s">
        <v>96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</row>
    <row r="17" spans="1:22" customFormat="1" ht="23.25" customHeight="1" x14ac:dyDescent="0.2">
      <c r="A17" s="8" t="s">
        <v>3</v>
      </c>
      <c r="B17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7" s="343"/>
      <c r="D17" s="343"/>
      <c r="E17" s="343"/>
      <c r="F17" s="343"/>
      <c r="G17" s="343"/>
      <c r="H17" s="343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customFormat="1" ht="14.25" x14ac:dyDescent="0.2">
      <c r="A18" s="10" t="s">
        <v>4</v>
      </c>
      <c r="B18" s="371" t="str">
        <f>Metainformação!B9</f>
        <v>13 de maio de 2025</v>
      </c>
      <c r="C18" s="371"/>
      <c r="D18" s="26"/>
      <c r="E18" s="26"/>
      <c r="F18" s="26"/>
      <c r="G18" s="22"/>
      <c r="H18" s="22"/>
      <c r="I18" s="22"/>
      <c r="J18" s="22"/>
      <c r="K18" s="22"/>
      <c r="L18" s="22"/>
      <c r="M18" s="22"/>
      <c r="N18" s="22"/>
    </row>
    <row r="19" spans="1:22" customFormat="1" ht="11.25" x14ac:dyDescent="0.2">
      <c r="A19" s="9" t="s">
        <v>5</v>
      </c>
      <c r="B19" s="314" t="str">
        <f>Metainformação!B10</f>
        <v>http://observatorioemigracao.pt/np4/10259.html</v>
      </c>
      <c r="C19" s="314"/>
      <c r="D19" s="314"/>
      <c r="E19" s="33"/>
      <c r="F19" s="33"/>
      <c r="G19" s="23"/>
      <c r="H19" s="23"/>
      <c r="I19" s="23"/>
      <c r="J19" s="23"/>
      <c r="K19" s="23"/>
      <c r="L19" s="23"/>
      <c r="M19" s="23"/>
      <c r="N19" s="23"/>
    </row>
    <row r="20" spans="1:22" customFormat="1" ht="15" customHeight="1" x14ac:dyDescent="0.2"/>
    <row r="21" spans="1:22" customFormat="1" ht="15" customHeight="1" x14ac:dyDescent="0.2"/>
    <row r="22" spans="1:22" customFormat="1" ht="15" customHeight="1" x14ac:dyDescent="0.2"/>
    <row r="23" spans="1:22" customFormat="1" ht="15" customHeight="1" x14ac:dyDescent="0.2"/>
    <row r="24" spans="1:22" customFormat="1" ht="15" customHeight="1" x14ac:dyDescent="0.2"/>
    <row r="25" spans="1:22" customFormat="1" ht="15" customHeight="1" x14ac:dyDescent="0.2"/>
    <row r="26" spans="1:22" customFormat="1" ht="15" customHeight="1" x14ac:dyDescent="0.2"/>
    <row r="27" spans="1:22" customFormat="1" ht="15" customHeight="1" x14ac:dyDescent="0.2"/>
    <row r="28" spans="1:22" customFormat="1" ht="15" customHeight="1" x14ac:dyDescent="0.2"/>
    <row r="29" spans="1:22" customFormat="1" ht="15" customHeight="1" x14ac:dyDescent="0.2"/>
    <row r="30" spans="1:22" customFormat="1" ht="15" customHeight="1" x14ac:dyDescent="0.2"/>
    <row r="31" spans="1:22" customFormat="1" ht="15" customHeight="1" x14ac:dyDescent="0.2"/>
    <row r="32" spans="1:22" customFormat="1" ht="15" customHeight="1" x14ac:dyDescent="0.2"/>
    <row r="33" spans="1:1" customFormat="1" ht="15" customHeight="1" x14ac:dyDescent="0.2"/>
    <row r="34" spans="1:1" customFormat="1" ht="15" customHeight="1" x14ac:dyDescent="0.2"/>
    <row r="35" spans="1:1" customFormat="1" ht="15" customHeight="1" x14ac:dyDescent="0.2">
      <c r="A35" s="8"/>
    </row>
    <row r="36" spans="1:1" customFormat="1" ht="15" customHeight="1" x14ac:dyDescent="0.2">
      <c r="A36" s="8"/>
    </row>
    <row r="37" spans="1:1" customFormat="1" ht="15" customHeight="1" x14ac:dyDescent="0.2">
      <c r="A37" s="10"/>
    </row>
    <row r="38" spans="1:1" customFormat="1" ht="15" customHeight="1" x14ac:dyDescent="0.2">
      <c r="A38" s="9"/>
    </row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30" customHeight="1" x14ac:dyDescent="0.2">
      <c r="A47" s="2"/>
    </row>
    <row r="48" spans="1:1" customFormat="1" ht="15" customHeight="1" x14ac:dyDescent="0.2">
      <c r="A48" s="2"/>
    </row>
    <row r="49" spans="1:22" customFormat="1" ht="15" customHeight="1" x14ac:dyDescent="0.2">
      <c r="A49" s="2"/>
    </row>
    <row r="50" spans="1:22" customFormat="1" ht="15" customHeight="1" x14ac:dyDescent="0.2"/>
    <row r="51" spans="1:22" customFormat="1" ht="15" customHeight="1" x14ac:dyDescent="0.2"/>
    <row r="52" spans="1:22" customFormat="1" ht="15" customHeight="1" x14ac:dyDescent="0.2"/>
    <row r="53" spans="1:22" customFormat="1" ht="15" customHeight="1" x14ac:dyDescent="0.2"/>
    <row r="54" spans="1:22" customFormat="1" ht="15" customHeight="1" x14ac:dyDescent="0.2"/>
    <row r="55" spans="1:22" customFormat="1" ht="15" customHeight="1" x14ac:dyDescent="0.2"/>
    <row r="56" spans="1:22" customFormat="1" ht="15" customHeight="1" x14ac:dyDescent="0.2"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customFormat="1" ht="15" customHeight="1" x14ac:dyDescent="0.2"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customFormat="1" ht="15" customHeight="1" x14ac:dyDescent="0.2"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customFormat="1" ht="15" customHeight="1" x14ac:dyDescent="0.2"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customFormat="1" ht="15" customHeight="1" x14ac:dyDescent="0.2"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customFormat="1" ht="15" customHeight="1" x14ac:dyDescent="0.2"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customFormat="1" ht="15" customHeight="1" x14ac:dyDescent="0.2"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customFormat="1" ht="15" customHeight="1" x14ac:dyDescent="0.2"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customFormat="1" ht="15" customHeight="1" x14ac:dyDescent="0.2"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2:22" customFormat="1" ht="15" customHeight="1" x14ac:dyDescent="0.2"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customFormat="1" ht="15" customHeight="1" x14ac:dyDescent="0.2"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customFormat="1" ht="15" customHeight="1" x14ac:dyDescent="0.2"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2:22" customFormat="1" ht="15" customHeight="1" x14ac:dyDescent="0.2"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2:22" customFormat="1" ht="15" customHeight="1" x14ac:dyDescent="0.2"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2:22" customFormat="1" ht="15" customHeight="1" x14ac:dyDescent="0.2"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2:22" customFormat="1" ht="15" customHeight="1" x14ac:dyDescent="0.2"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2:22" customFormat="1" ht="15" customHeight="1" x14ac:dyDescent="0.2"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customFormat="1" ht="15" customHeight="1" x14ac:dyDescent="0.2"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2:22" customFormat="1" ht="15" customHeight="1" x14ac:dyDescent="0.2"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customFormat="1" ht="15" customHeight="1" x14ac:dyDescent="0.2"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2:22" customFormat="1" ht="15" customHeight="1" x14ac:dyDescent="0.2"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customFormat="1" ht="15" customHeight="1" x14ac:dyDescent="0.2"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2:22" customFormat="1" ht="15" customHeight="1" x14ac:dyDescent="0.2"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2" customFormat="1" ht="15" customHeight="1" x14ac:dyDescent="0.2"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2" customFormat="1" ht="15" customHeight="1" x14ac:dyDescent="0.2"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2" customFormat="1" ht="15" customHeight="1" x14ac:dyDescent="0.2"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2" customFormat="1" ht="15" customHeight="1" x14ac:dyDescent="0.2"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2:22" customFormat="1" ht="15" customHeight="1" x14ac:dyDescent="0.2"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2" customFormat="1" ht="15" customHeight="1" x14ac:dyDescent="0.2"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2" customFormat="1" ht="15" customHeight="1" x14ac:dyDescent="0.2"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</sheetData>
  <mergeCells count="30">
    <mergeCell ref="B2:U2"/>
    <mergeCell ref="B16:V16"/>
    <mergeCell ref="G6:G7"/>
    <mergeCell ref="O6:O7"/>
    <mergeCell ref="O4:V4"/>
    <mergeCell ref="G4:N4"/>
    <mergeCell ref="G3:V3"/>
    <mergeCell ref="Q5:V5"/>
    <mergeCell ref="C5:D5"/>
    <mergeCell ref="E5:F5"/>
    <mergeCell ref="C6:C7"/>
    <mergeCell ref="D6:D7"/>
    <mergeCell ref="E6:E7"/>
    <mergeCell ref="F6:F7"/>
    <mergeCell ref="G5:H5"/>
    <mergeCell ref="H6:H7"/>
    <mergeCell ref="U6:V6"/>
    <mergeCell ref="B3:B7"/>
    <mergeCell ref="B17:H17"/>
    <mergeCell ref="B18:C18"/>
    <mergeCell ref="B19:D19"/>
    <mergeCell ref="C3:F4"/>
    <mergeCell ref="I6:J6"/>
    <mergeCell ref="S6:T6"/>
    <mergeCell ref="I5:N5"/>
    <mergeCell ref="K6:L6"/>
    <mergeCell ref="M6:N6"/>
    <mergeCell ref="P6:P7"/>
    <mergeCell ref="O5:P5"/>
    <mergeCell ref="Q6:R6"/>
  </mergeCells>
  <hyperlinks>
    <hyperlink ref="B19" r:id="rId1" display="http://observatorioemigracao.pt/np4/9555.html" xr:uid="{00000000-0004-0000-0700-000000000000}"/>
    <hyperlink ref="B19" r:id="rId2" display="http://observatorioemigracao.pt/np4/8713.html" xr:uid="{00000000-0004-0000-0700-000001000000}"/>
    <hyperlink ref="E1" location="Indice!A1" display="[índice Ç]" xr:uid="{16AF2142-FBF4-4B86-AFCB-44BC54307199}"/>
    <hyperlink ref="B19:D19" r:id="rId3" display="http://observatorioemigracao.pt/np4/10259.html" xr:uid="{6BFC6D98-9BE0-4A44-9F88-B71D5E375BD9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83"/>
  <sheetViews>
    <sheetView showGridLines="0" topLeftCell="AD1" workbookViewId="0">
      <selection activeCell="AR12" sqref="AR12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20.1640625" style="1" hidden="1" customWidth="1"/>
    <col min="4" max="4" width="21.5" style="1" hidden="1" customWidth="1"/>
    <col min="5" max="41" width="14.83203125" style="1" customWidth="1"/>
    <col min="42" max="42" width="29.33203125" style="1" customWidth="1"/>
    <col min="43" max="43" width="12.83203125" style="2"/>
    <col min="44" max="44" width="30" style="2" customWidth="1"/>
    <col min="45" max="16384" width="12.83203125" style="2"/>
  </cols>
  <sheetData>
    <row r="1" spans="1:44" ht="30" customHeight="1" x14ac:dyDescent="0.2">
      <c r="A1" s="3"/>
      <c r="B1" s="4"/>
      <c r="C1" s="4"/>
      <c r="D1" s="4"/>
      <c r="E1" s="7" t="s">
        <v>9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4" ht="45" customHeight="1" thickBot="1" x14ac:dyDescent="0.25">
      <c r="B2" s="315" t="s">
        <v>118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58"/>
      <c r="AR2" s="58"/>
    </row>
    <row r="3" spans="1:44" customFormat="1" ht="30" customHeight="1" x14ac:dyDescent="0.2">
      <c r="B3" s="331" t="s">
        <v>1</v>
      </c>
      <c r="C3" s="399" t="s">
        <v>44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283"/>
      <c r="AR3" s="283"/>
    </row>
    <row r="4" spans="1:44" customFormat="1" ht="30" customHeight="1" x14ac:dyDescent="0.2">
      <c r="B4" s="332"/>
      <c r="C4" s="341" t="s">
        <v>0</v>
      </c>
      <c r="D4" s="342"/>
      <c r="E4" s="350" t="s">
        <v>27</v>
      </c>
      <c r="F4" s="351"/>
      <c r="G4" s="360" t="s">
        <v>28</v>
      </c>
      <c r="H4" s="361"/>
      <c r="I4" s="373" t="s">
        <v>29</v>
      </c>
      <c r="J4" s="373"/>
      <c r="K4" s="350" t="s">
        <v>30</v>
      </c>
      <c r="L4" s="351"/>
      <c r="M4" s="373" t="s">
        <v>31</v>
      </c>
      <c r="N4" s="373"/>
      <c r="O4" s="350" t="s">
        <v>32</v>
      </c>
      <c r="P4" s="351"/>
      <c r="Q4" s="373" t="s">
        <v>33</v>
      </c>
      <c r="R4" s="373"/>
      <c r="S4" s="350" t="s">
        <v>34</v>
      </c>
      <c r="T4" s="351"/>
      <c r="U4" s="350" t="s">
        <v>35</v>
      </c>
      <c r="V4" s="351"/>
      <c r="W4" s="373" t="s">
        <v>36</v>
      </c>
      <c r="X4" s="373"/>
      <c r="Y4" s="350" t="s">
        <v>37</v>
      </c>
      <c r="Z4" s="351"/>
      <c r="AA4" s="373" t="s">
        <v>145</v>
      </c>
      <c r="AB4" s="373"/>
      <c r="AC4" s="350" t="s">
        <v>38</v>
      </c>
      <c r="AD4" s="351"/>
      <c r="AE4" s="373" t="s">
        <v>39</v>
      </c>
      <c r="AF4" s="373"/>
      <c r="AG4" s="350" t="s">
        <v>40</v>
      </c>
      <c r="AH4" s="351"/>
      <c r="AI4" s="373" t="s">
        <v>41</v>
      </c>
      <c r="AJ4" s="373"/>
      <c r="AK4" s="350" t="s">
        <v>42</v>
      </c>
      <c r="AL4" s="351"/>
      <c r="AM4" s="373" t="s">
        <v>43</v>
      </c>
      <c r="AN4" s="373"/>
      <c r="AO4" s="350" t="s">
        <v>76</v>
      </c>
      <c r="AP4" s="351"/>
      <c r="AQ4" s="373" t="s">
        <v>75</v>
      </c>
      <c r="AR4" s="373"/>
    </row>
    <row r="5" spans="1:44" customFormat="1" ht="30" customHeight="1" x14ac:dyDescent="0.2">
      <c r="B5" s="333"/>
      <c r="C5" s="45" t="s">
        <v>2</v>
      </c>
      <c r="D5" s="47" t="s">
        <v>10</v>
      </c>
      <c r="E5" s="136" t="s">
        <v>2</v>
      </c>
      <c r="F5" s="137" t="s">
        <v>10</v>
      </c>
      <c r="G5" s="136" t="s">
        <v>2</v>
      </c>
      <c r="H5" s="137" t="s">
        <v>10</v>
      </c>
      <c r="I5" s="138" t="s">
        <v>2</v>
      </c>
      <c r="J5" s="138" t="s">
        <v>10</v>
      </c>
      <c r="K5" s="136" t="s">
        <v>2</v>
      </c>
      <c r="L5" s="137" t="s">
        <v>10</v>
      </c>
      <c r="M5" s="138" t="s">
        <v>2</v>
      </c>
      <c r="N5" s="138" t="s">
        <v>10</v>
      </c>
      <c r="O5" s="136" t="s">
        <v>2</v>
      </c>
      <c r="P5" s="137" t="s">
        <v>10</v>
      </c>
      <c r="Q5" s="138" t="s">
        <v>2</v>
      </c>
      <c r="R5" s="138" t="s">
        <v>10</v>
      </c>
      <c r="S5" s="136" t="s">
        <v>2</v>
      </c>
      <c r="T5" s="137" t="s">
        <v>10</v>
      </c>
      <c r="U5" s="136" t="s">
        <v>2</v>
      </c>
      <c r="V5" s="137" t="s">
        <v>10</v>
      </c>
      <c r="W5" s="138" t="s">
        <v>2</v>
      </c>
      <c r="X5" s="138" t="s">
        <v>10</v>
      </c>
      <c r="Y5" s="136" t="s">
        <v>2</v>
      </c>
      <c r="Z5" s="137" t="s">
        <v>10</v>
      </c>
      <c r="AA5" s="138" t="s">
        <v>2</v>
      </c>
      <c r="AB5" s="138" t="s">
        <v>10</v>
      </c>
      <c r="AC5" s="136" t="s">
        <v>2</v>
      </c>
      <c r="AD5" s="137" t="s">
        <v>10</v>
      </c>
      <c r="AE5" s="138" t="s">
        <v>2</v>
      </c>
      <c r="AF5" s="138" t="s">
        <v>10</v>
      </c>
      <c r="AG5" s="136" t="s">
        <v>2</v>
      </c>
      <c r="AH5" s="137" t="s">
        <v>10</v>
      </c>
      <c r="AI5" s="138" t="s">
        <v>2</v>
      </c>
      <c r="AJ5" s="138" t="s">
        <v>10</v>
      </c>
      <c r="AK5" s="136" t="s">
        <v>2</v>
      </c>
      <c r="AL5" s="137" t="s">
        <v>10</v>
      </c>
      <c r="AM5" s="138" t="s">
        <v>2</v>
      </c>
      <c r="AN5" s="138" t="s">
        <v>10</v>
      </c>
      <c r="AO5" s="136" t="s">
        <v>2</v>
      </c>
      <c r="AP5" s="137" t="s">
        <v>10</v>
      </c>
      <c r="AQ5" s="138" t="s">
        <v>2</v>
      </c>
      <c r="AR5" s="138" t="s">
        <v>10</v>
      </c>
    </row>
    <row r="6" spans="1:44" customFormat="1" ht="15" customHeight="1" x14ac:dyDescent="0.2">
      <c r="B6" s="278" t="s">
        <v>0</v>
      </c>
      <c r="C6" s="279">
        <f>SUM(E6,G6,I6,K6,M6,O6,Q6,S6,U6,W6,Y6,AA6,AC6,AE6,AG6,AI6,AK6,AM6,AO6,AQ6)</f>
        <v>309</v>
      </c>
      <c r="D6" s="280">
        <f>SUM(F6,H6,J6,L6,N6,P6,R6,T6,V6,X6,Z6,AB6,AD6,AF6,AH6,AJ6,AL6,AN6,AP6,AR6)</f>
        <v>100</v>
      </c>
      <c r="E6" s="281">
        <f>SUM(E7:E12)</f>
        <v>0</v>
      </c>
      <c r="F6" s="282">
        <f>E6*100/C6</f>
        <v>0</v>
      </c>
      <c r="G6" s="281">
        <f t="shared" ref="G6:AM6" si="0">SUM(G7:G12)</f>
        <v>6</v>
      </c>
      <c r="H6" s="282">
        <f>G6*100/C6</f>
        <v>1.941747572815534</v>
      </c>
      <c r="I6" s="220">
        <f t="shared" si="0"/>
        <v>1</v>
      </c>
      <c r="J6" s="220">
        <f>I6*100/C6</f>
        <v>0.32362459546925565</v>
      </c>
      <c r="K6" s="281">
        <f t="shared" si="0"/>
        <v>0</v>
      </c>
      <c r="L6" s="282">
        <f>K6*100/C6</f>
        <v>0</v>
      </c>
      <c r="M6" s="220">
        <f t="shared" si="0"/>
        <v>0</v>
      </c>
      <c r="N6" s="220">
        <f>M6*100/C6</f>
        <v>0</v>
      </c>
      <c r="O6" s="281">
        <f t="shared" si="0"/>
        <v>1</v>
      </c>
      <c r="P6" s="282">
        <f>O6*100/C6</f>
        <v>0.32362459546925565</v>
      </c>
      <c r="Q6" s="220">
        <f t="shared" si="0"/>
        <v>1</v>
      </c>
      <c r="R6" s="220">
        <f>Q6*100/C6</f>
        <v>0.32362459546925565</v>
      </c>
      <c r="S6" s="281">
        <f t="shared" si="0"/>
        <v>181</v>
      </c>
      <c r="T6" s="282">
        <f>S6*100/C6</f>
        <v>58.576051779935277</v>
      </c>
      <c r="U6" s="281">
        <f t="shared" si="0"/>
        <v>0</v>
      </c>
      <c r="V6" s="282">
        <f>U6*100/C6</f>
        <v>0</v>
      </c>
      <c r="W6" s="220">
        <f t="shared" si="0"/>
        <v>2</v>
      </c>
      <c r="X6" s="220">
        <f>W6*100/C6</f>
        <v>0.6472491909385113</v>
      </c>
      <c r="Y6" s="281">
        <f t="shared" si="0"/>
        <v>35</v>
      </c>
      <c r="Z6" s="282">
        <f>Y6*100/C6</f>
        <v>11.326860841423947</v>
      </c>
      <c r="AA6" s="220">
        <f t="shared" si="0"/>
        <v>2</v>
      </c>
      <c r="AB6" s="220">
        <f>AA6*100/C6</f>
        <v>0.6472491909385113</v>
      </c>
      <c r="AC6" s="281">
        <f t="shared" si="0"/>
        <v>3</v>
      </c>
      <c r="AD6" s="282">
        <f>AC6*100/C6</f>
        <v>0.970873786407767</v>
      </c>
      <c r="AE6" s="220">
        <f t="shared" si="0"/>
        <v>1</v>
      </c>
      <c r="AF6" s="220">
        <f>AE6*100/C6</f>
        <v>0.32362459546925565</v>
      </c>
      <c r="AG6" s="281">
        <f t="shared" si="0"/>
        <v>6</v>
      </c>
      <c r="AH6" s="282">
        <f>AG6*100/C6</f>
        <v>1.941747572815534</v>
      </c>
      <c r="AI6" s="220">
        <f t="shared" si="0"/>
        <v>1</v>
      </c>
      <c r="AJ6" s="220">
        <f>AI6*100/C6</f>
        <v>0.32362459546925565</v>
      </c>
      <c r="AK6" s="281">
        <f t="shared" si="0"/>
        <v>0</v>
      </c>
      <c r="AL6" s="282">
        <f>AK6*100/C6</f>
        <v>0</v>
      </c>
      <c r="AM6" s="220">
        <f t="shared" si="0"/>
        <v>2</v>
      </c>
      <c r="AN6" s="220">
        <f>AM6*100/C6</f>
        <v>0.6472491909385113</v>
      </c>
      <c r="AO6" s="281">
        <v>57</v>
      </c>
      <c r="AP6" s="282">
        <f>AO6*100/C6</f>
        <v>18.446601941747574</v>
      </c>
      <c r="AQ6" s="220">
        <v>10</v>
      </c>
      <c r="AR6" s="220">
        <f>AQ6*100/C6</f>
        <v>3.2362459546925568</v>
      </c>
    </row>
    <row r="7" spans="1:44" customFormat="1" ht="15" customHeight="1" x14ac:dyDescent="0.2">
      <c r="B7" s="128">
        <v>1931</v>
      </c>
      <c r="C7" s="129">
        <v>121</v>
      </c>
      <c r="D7" s="134">
        <f>SUM(F7,H7,J7,L7,N7,P7,R7,T7,V7,X7,Z7,AB7,AD7,AF7,AH7,AJ7,AL7,AN7,AP7,AR7)</f>
        <v>100</v>
      </c>
      <c r="E7" s="176">
        <v>0</v>
      </c>
      <c r="F7" s="177">
        <f t="shared" ref="F7:F12" si="1">E7*100/C7</f>
        <v>0</v>
      </c>
      <c r="G7" s="176">
        <v>6</v>
      </c>
      <c r="H7" s="177">
        <f>G7*100/C7</f>
        <v>4.9586776859504136</v>
      </c>
      <c r="I7" s="178">
        <v>0</v>
      </c>
      <c r="J7" s="180">
        <f t="shared" ref="J7:J12" si="2">I7*100/C7</f>
        <v>0</v>
      </c>
      <c r="K7" s="176">
        <v>0</v>
      </c>
      <c r="L7" s="177">
        <f t="shared" ref="L7:L12" si="3">K7*100/C7</f>
        <v>0</v>
      </c>
      <c r="M7" s="178">
        <v>0</v>
      </c>
      <c r="N7" s="180">
        <f t="shared" ref="N7:N12" si="4">M7*100/C7</f>
        <v>0</v>
      </c>
      <c r="O7" s="176">
        <v>0</v>
      </c>
      <c r="P7" s="177">
        <f t="shared" ref="P7:P12" si="5">O7*100/C7</f>
        <v>0</v>
      </c>
      <c r="Q7" s="178">
        <v>1</v>
      </c>
      <c r="R7" s="180">
        <f t="shared" ref="R7:R12" si="6">Q7*100/C7</f>
        <v>0.82644628099173556</v>
      </c>
      <c r="S7" s="176">
        <v>80</v>
      </c>
      <c r="T7" s="177">
        <f t="shared" ref="T7:T12" si="7">S7*100/C7</f>
        <v>66.115702479338836</v>
      </c>
      <c r="U7" s="176">
        <v>0</v>
      </c>
      <c r="V7" s="177">
        <f t="shared" ref="V7:V12" si="8">U7*100/C7</f>
        <v>0</v>
      </c>
      <c r="W7" s="178">
        <v>1</v>
      </c>
      <c r="X7" s="180">
        <f t="shared" ref="X7:X12" si="9">W7*100/C7</f>
        <v>0.82644628099173556</v>
      </c>
      <c r="Y7" s="176">
        <v>13</v>
      </c>
      <c r="Z7" s="177">
        <f t="shared" ref="Z7:Z12" si="10">Y7*100/C7</f>
        <v>10.743801652892563</v>
      </c>
      <c r="AA7" s="178">
        <v>2</v>
      </c>
      <c r="AB7" s="180">
        <f t="shared" ref="AB7:AB12" si="11">AA7*100/C7</f>
        <v>1.6528925619834711</v>
      </c>
      <c r="AC7" s="176">
        <v>1</v>
      </c>
      <c r="AD7" s="177">
        <f t="shared" ref="AD7:AD12" si="12">AC7*100/C7</f>
        <v>0.82644628099173556</v>
      </c>
      <c r="AE7" s="178">
        <v>0</v>
      </c>
      <c r="AF7" s="180">
        <f t="shared" ref="AF7:AF12" si="13">AE7*100/C7</f>
        <v>0</v>
      </c>
      <c r="AG7" s="176">
        <v>2</v>
      </c>
      <c r="AH7" s="177">
        <f t="shared" ref="AH7:AH12" si="14">AG7*100/C7</f>
        <v>1.6528925619834711</v>
      </c>
      <c r="AI7" s="178">
        <v>0</v>
      </c>
      <c r="AJ7" s="180">
        <f t="shared" ref="AJ7:AJ12" si="15">AI7*100/C7</f>
        <v>0</v>
      </c>
      <c r="AK7" s="176">
        <v>0</v>
      </c>
      <c r="AL7" s="177">
        <f t="shared" ref="AL7:AL12" si="16">AK7*100/C7</f>
        <v>0</v>
      </c>
      <c r="AM7" s="178">
        <v>0</v>
      </c>
      <c r="AN7" s="180">
        <f t="shared" ref="AN7:AN12" si="17">AM7*100/C7</f>
        <v>0</v>
      </c>
      <c r="AO7" s="176">
        <v>10</v>
      </c>
      <c r="AP7" s="177">
        <f t="shared" ref="AP7:AP12" si="18">AO7*100/C7</f>
        <v>8.2644628099173545</v>
      </c>
      <c r="AQ7" s="178">
        <v>5</v>
      </c>
      <c r="AR7" s="180">
        <f>AQ7*100/C7</f>
        <v>4.1322314049586772</v>
      </c>
    </row>
    <row r="8" spans="1:44" customFormat="1" ht="15" customHeight="1" x14ac:dyDescent="0.2">
      <c r="B8" s="128">
        <v>1932</v>
      </c>
      <c r="C8" s="129">
        <v>70</v>
      </c>
      <c r="D8" s="134">
        <f t="shared" ref="D8:D12" si="19">SUM(F8,H8,J8,L8,N8,P8,R8,T8,V8,X8,Z8,AB8,AD8,AF8,AH8,AJ8,AL8,AN8,AP8,AR8)</f>
        <v>100.00000000000001</v>
      </c>
      <c r="E8" s="176">
        <v>0</v>
      </c>
      <c r="F8" s="177">
        <f t="shared" si="1"/>
        <v>0</v>
      </c>
      <c r="G8" s="176">
        <v>0</v>
      </c>
      <c r="H8" s="177">
        <f t="shared" ref="H8:H12" si="20">G8*100/C8</f>
        <v>0</v>
      </c>
      <c r="I8" s="178">
        <v>1</v>
      </c>
      <c r="J8" s="180">
        <f t="shared" si="2"/>
        <v>1.4285714285714286</v>
      </c>
      <c r="K8" s="176">
        <v>0</v>
      </c>
      <c r="L8" s="177">
        <f t="shared" si="3"/>
        <v>0</v>
      </c>
      <c r="M8" s="178">
        <v>0</v>
      </c>
      <c r="N8" s="180">
        <f t="shared" si="4"/>
        <v>0</v>
      </c>
      <c r="O8" s="176">
        <v>1</v>
      </c>
      <c r="P8" s="177">
        <f>O8*100/C8</f>
        <v>1.4285714285714286</v>
      </c>
      <c r="Q8" s="178">
        <v>0</v>
      </c>
      <c r="R8" s="180">
        <f t="shared" si="6"/>
        <v>0</v>
      </c>
      <c r="S8" s="176">
        <v>37</v>
      </c>
      <c r="T8" s="177">
        <f t="shared" si="7"/>
        <v>52.857142857142854</v>
      </c>
      <c r="U8" s="176">
        <v>0</v>
      </c>
      <c r="V8" s="177">
        <f t="shared" si="8"/>
        <v>0</v>
      </c>
      <c r="W8" s="178">
        <v>1</v>
      </c>
      <c r="X8" s="180">
        <f t="shared" si="9"/>
        <v>1.4285714285714286</v>
      </c>
      <c r="Y8" s="176">
        <v>13</v>
      </c>
      <c r="Z8" s="177">
        <f t="shared" si="10"/>
        <v>18.571428571428573</v>
      </c>
      <c r="AA8" s="178">
        <v>0</v>
      </c>
      <c r="AB8" s="180">
        <f t="shared" si="11"/>
        <v>0</v>
      </c>
      <c r="AC8" s="176">
        <v>1</v>
      </c>
      <c r="AD8" s="177">
        <f t="shared" si="12"/>
        <v>1.4285714285714286</v>
      </c>
      <c r="AE8" s="178">
        <v>1</v>
      </c>
      <c r="AF8" s="180">
        <f t="shared" si="13"/>
        <v>1.4285714285714286</v>
      </c>
      <c r="AG8" s="176">
        <v>2</v>
      </c>
      <c r="AH8" s="177">
        <f t="shared" si="14"/>
        <v>2.8571428571428572</v>
      </c>
      <c r="AI8" s="178">
        <v>0</v>
      </c>
      <c r="AJ8" s="180">
        <f t="shared" si="15"/>
        <v>0</v>
      </c>
      <c r="AK8" s="176">
        <v>0</v>
      </c>
      <c r="AL8" s="177">
        <f t="shared" si="16"/>
        <v>0</v>
      </c>
      <c r="AM8" s="178">
        <v>2</v>
      </c>
      <c r="AN8" s="180">
        <f t="shared" si="17"/>
        <v>2.8571428571428572</v>
      </c>
      <c r="AO8" s="176">
        <v>8</v>
      </c>
      <c r="AP8" s="177">
        <f t="shared" si="18"/>
        <v>11.428571428571429</v>
      </c>
      <c r="AQ8" s="178">
        <v>3</v>
      </c>
      <c r="AR8" s="180">
        <f t="shared" ref="AR8:AR12" si="21">AQ8*100/C8</f>
        <v>4.2857142857142856</v>
      </c>
    </row>
    <row r="9" spans="1:44" customFormat="1" ht="15" customHeight="1" x14ac:dyDescent="0.2">
      <c r="B9" s="128">
        <v>1933</v>
      </c>
      <c r="C9" s="129">
        <v>17</v>
      </c>
      <c r="D9" s="134">
        <f t="shared" si="19"/>
        <v>99.999999999999986</v>
      </c>
      <c r="E9" s="176">
        <v>0</v>
      </c>
      <c r="F9" s="177">
        <f t="shared" si="1"/>
        <v>0</v>
      </c>
      <c r="G9" s="176">
        <v>0</v>
      </c>
      <c r="H9" s="177">
        <f t="shared" si="20"/>
        <v>0</v>
      </c>
      <c r="I9" s="178">
        <v>0</v>
      </c>
      <c r="J9" s="180">
        <f t="shared" si="2"/>
        <v>0</v>
      </c>
      <c r="K9" s="176">
        <v>0</v>
      </c>
      <c r="L9" s="177">
        <f t="shared" si="3"/>
        <v>0</v>
      </c>
      <c r="M9" s="178">
        <v>0</v>
      </c>
      <c r="N9" s="180">
        <f t="shared" si="4"/>
        <v>0</v>
      </c>
      <c r="O9" s="176">
        <v>0</v>
      </c>
      <c r="P9" s="177">
        <f t="shared" si="5"/>
        <v>0</v>
      </c>
      <c r="Q9" s="178">
        <v>0</v>
      </c>
      <c r="R9" s="180">
        <f t="shared" si="6"/>
        <v>0</v>
      </c>
      <c r="S9" s="176">
        <v>13</v>
      </c>
      <c r="T9" s="177">
        <f t="shared" si="7"/>
        <v>76.470588235294116</v>
      </c>
      <c r="U9" s="176">
        <v>0</v>
      </c>
      <c r="V9" s="177">
        <f t="shared" si="8"/>
        <v>0</v>
      </c>
      <c r="W9" s="178">
        <v>0</v>
      </c>
      <c r="X9" s="180">
        <f t="shared" si="9"/>
        <v>0</v>
      </c>
      <c r="Y9" s="176">
        <v>1</v>
      </c>
      <c r="Z9" s="177">
        <f t="shared" si="10"/>
        <v>5.882352941176471</v>
      </c>
      <c r="AA9" s="178">
        <v>0</v>
      </c>
      <c r="AB9" s="180">
        <f t="shared" si="11"/>
        <v>0</v>
      </c>
      <c r="AC9" s="176">
        <v>0</v>
      </c>
      <c r="AD9" s="177">
        <f t="shared" si="12"/>
        <v>0</v>
      </c>
      <c r="AE9" s="178">
        <v>0</v>
      </c>
      <c r="AF9" s="180">
        <f t="shared" si="13"/>
        <v>0</v>
      </c>
      <c r="AG9" s="176">
        <v>1</v>
      </c>
      <c r="AH9" s="177">
        <f t="shared" si="14"/>
        <v>5.882352941176471</v>
      </c>
      <c r="AI9" s="178">
        <v>0</v>
      </c>
      <c r="AJ9" s="180">
        <f t="shared" si="15"/>
        <v>0</v>
      </c>
      <c r="AK9" s="176">
        <v>0</v>
      </c>
      <c r="AL9" s="177">
        <f t="shared" si="16"/>
        <v>0</v>
      </c>
      <c r="AM9" s="178">
        <v>0</v>
      </c>
      <c r="AN9" s="180">
        <f t="shared" si="17"/>
        <v>0</v>
      </c>
      <c r="AO9" s="176">
        <v>2</v>
      </c>
      <c r="AP9" s="177">
        <f t="shared" si="18"/>
        <v>11.764705882352942</v>
      </c>
      <c r="AQ9" s="178">
        <v>0</v>
      </c>
      <c r="AR9" s="180">
        <f t="shared" si="21"/>
        <v>0</v>
      </c>
    </row>
    <row r="10" spans="1:44" customFormat="1" ht="15" customHeight="1" x14ac:dyDescent="0.2">
      <c r="B10" s="128">
        <v>1934</v>
      </c>
      <c r="C10" s="129">
        <v>34</v>
      </c>
      <c r="D10" s="134">
        <f t="shared" si="19"/>
        <v>100</v>
      </c>
      <c r="E10" s="176">
        <v>0</v>
      </c>
      <c r="F10" s="177">
        <f t="shared" si="1"/>
        <v>0</v>
      </c>
      <c r="G10" s="176">
        <v>0</v>
      </c>
      <c r="H10" s="177">
        <f t="shared" si="20"/>
        <v>0</v>
      </c>
      <c r="I10" s="178">
        <v>0</v>
      </c>
      <c r="J10" s="180">
        <f t="shared" si="2"/>
        <v>0</v>
      </c>
      <c r="K10" s="176">
        <v>0</v>
      </c>
      <c r="L10" s="177">
        <f t="shared" si="3"/>
        <v>0</v>
      </c>
      <c r="M10" s="178">
        <v>0</v>
      </c>
      <c r="N10" s="180">
        <f t="shared" si="4"/>
        <v>0</v>
      </c>
      <c r="O10" s="176">
        <v>0</v>
      </c>
      <c r="P10" s="177">
        <f t="shared" si="5"/>
        <v>0</v>
      </c>
      <c r="Q10" s="178">
        <v>0</v>
      </c>
      <c r="R10" s="180">
        <f t="shared" si="6"/>
        <v>0</v>
      </c>
      <c r="S10" s="176">
        <v>19</v>
      </c>
      <c r="T10" s="177">
        <f t="shared" si="7"/>
        <v>55.882352941176471</v>
      </c>
      <c r="U10" s="176">
        <v>0</v>
      </c>
      <c r="V10" s="177">
        <f t="shared" si="8"/>
        <v>0</v>
      </c>
      <c r="W10" s="178">
        <v>0</v>
      </c>
      <c r="X10" s="180">
        <f t="shared" si="9"/>
        <v>0</v>
      </c>
      <c r="Y10" s="176">
        <v>6</v>
      </c>
      <c r="Z10" s="177">
        <f t="shared" si="10"/>
        <v>17.647058823529413</v>
      </c>
      <c r="AA10" s="178">
        <v>0</v>
      </c>
      <c r="AB10" s="180">
        <f t="shared" si="11"/>
        <v>0</v>
      </c>
      <c r="AC10" s="176">
        <v>0</v>
      </c>
      <c r="AD10" s="177">
        <f t="shared" si="12"/>
        <v>0</v>
      </c>
      <c r="AE10" s="178">
        <v>0</v>
      </c>
      <c r="AF10" s="180">
        <f t="shared" si="13"/>
        <v>0</v>
      </c>
      <c r="AG10" s="176">
        <v>1</v>
      </c>
      <c r="AH10" s="177">
        <f t="shared" si="14"/>
        <v>2.9411764705882355</v>
      </c>
      <c r="AI10" s="178">
        <v>0</v>
      </c>
      <c r="AJ10" s="180">
        <f t="shared" si="15"/>
        <v>0</v>
      </c>
      <c r="AK10" s="176">
        <v>0</v>
      </c>
      <c r="AL10" s="177">
        <f t="shared" si="16"/>
        <v>0</v>
      </c>
      <c r="AM10" s="178">
        <v>0</v>
      </c>
      <c r="AN10" s="180">
        <f t="shared" si="17"/>
        <v>0</v>
      </c>
      <c r="AO10" s="176">
        <v>7</v>
      </c>
      <c r="AP10" s="177">
        <f t="shared" si="18"/>
        <v>20.588235294117649</v>
      </c>
      <c r="AQ10" s="178">
        <v>1</v>
      </c>
      <c r="AR10" s="180">
        <f t="shared" si="21"/>
        <v>2.9411764705882355</v>
      </c>
    </row>
    <row r="11" spans="1:44" customFormat="1" ht="15" customHeight="1" x14ac:dyDescent="0.2">
      <c r="B11" s="128">
        <v>1935</v>
      </c>
      <c r="C11" s="129">
        <v>0</v>
      </c>
      <c r="D11" s="134">
        <v>0</v>
      </c>
      <c r="E11" s="176">
        <v>0</v>
      </c>
      <c r="F11" s="177">
        <v>0</v>
      </c>
      <c r="G11" s="176">
        <v>0</v>
      </c>
      <c r="H11" s="177">
        <v>0</v>
      </c>
      <c r="I11" s="178">
        <v>0</v>
      </c>
      <c r="J11" s="180">
        <v>0</v>
      </c>
      <c r="K11" s="176">
        <v>0</v>
      </c>
      <c r="L11" s="177">
        <v>0</v>
      </c>
      <c r="M11" s="178">
        <v>0</v>
      </c>
      <c r="N11" s="180">
        <v>0</v>
      </c>
      <c r="O11" s="176">
        <v>0</v>
      </c>
      <c r="P11" s="177">
        <v>0</v>
      </c>
      <c r="Q11" s="178">
        <v>0</v>
      </c>
      <c r="R11" s="180">
        <v>0</v>
      </c>
      <c r="S11" s="176">
        <v>0</v>
      </c>
      <c r="T11" s="177">
        <v>0</v>
      </c>
      <c r="U11" s="176">
        <v>0</v>
      </c>
      <c r="V11" s="177">
        <v>0</v>
      </c>
      <c r="W11" s="178">
        <v>0</v>
      </c>
      <c r="X11" s="180">
        <v>0</v>
      </c>
      <c r="Y11" s="176">
        <v>0</v>
      </c>
      <c r="Z11" s="177">
        <v>0</v>
      </c>
      <c r="AA11" s="178">
        <v>0</v>
      </c>
      <c r="AB11" s="180">
        <v>0</v>
      </c>
      <c r="AC11" s="176">
        <v>0</v>
      </c>
      <c r="AD11" s="177">
        <v>0</v>
      </c>
      <c r="AE11" s="178">
        <v>0</v>
      </c>
      <c r="AF11" s="180">
        <v>0</v>
      </c>
      <c r="AG11" s="176">
        <v>0</v>
      </c>
      <c r="AH11" s="177">
        <v>0</v>
      </c>
      <c r="AI11" s="178">
        <v>0</v>
      </c>
      <c r="AJ11" s="180">
        <v>0</v>
      </c>
      <c r="AK11" s="176">
        <v>0</v>
      </c>
      <c r="AL11" s="177">
        <v>0</v>
      </c>
      <c r="AM11" s="178">
        <v>0</v>
      </c>
      <c r="AN11" s="180">
        <v>0</v>
      </c>
      <c r="AO11" s="176">
        <v>0</v>
      </c>
      <c r="AP11" s="177">
        <v>0</v>
      </c>
      <c r="AQ11" s="178">
        <v>0</v>
      </c>
      <c r="AR11" s="180">
        <v>0</v>
      </c>
    </row>
    <row r="12" spans="1:44" customFormat="1" ht="15" customHeight="1" x14ac:dyDescent="0.2">
      <c r="B12" s="126">
        <v>1936</v>
      </c>
      <c r="C12" s="127">
        <v>67</v>
      </c>
      <c r="D12" s="97">
        <f t="shared" si="19"/>
        <v>100</v>
      </c>
      <c r="E12" s="181">
        <v>0</v>
      </c>
      <c r="F12" s="182">
        <f t="shared" si="1"/>
        <v>0</v>
      </c>
      <c r="G12" s="181">
        <v>0</v>
      </c>
      <c r="H12" s="182">
        <f t="shared" si="20"/>
        <v>0</v>
      </c>
      <c r="I12" s="183">
        <v>0</v>
      </c>
      <c r="J12" s="185">
        <f t="shared" si="2"/>
        <v>0</v>
      </c>
      <c r="K12" s="181">
        <v>0</v>
      </c>
      <c r="L12" s="182">
        <f t="shared" si="3"/>
        <v>0</v>
      </c>
      <c r="M12" s="183">
        <v>0</v>
      </c>
      <c r="N12" s="185">
        <f t="shared" si="4"/>
        <v>0</v>
      </c>
      <c r="O12" s="181">
        <v>0</v>
      </c>
      <c r="P12" s="182">
        <f t="shared" si="5"/>
        <v>0</v>
      </c>
      <c r="Q12" s="183">
        <v>0</v>
      </c>
      <c r="R12" s="185">
        <f t="shared" si="6"/>
        <v>0</v>
      </c>
      <c r="S12" s="181">
        <v>32</v>
      </c>
      <c r="T12" s="182">
        <f t="shared" si="7"/>
        <v>47.761194029850749</v>
      </c>
      <c r="U12" s="181">
        <v>0</v>
      </c>
      <c r="V12" s="182">
        <f t="shared" si="8"/>
        <v>0</v>
      </c>
      <c r="W12" s="183">
        <v>0</v>
      </c>
      <c r="X12" s="185">
        <f t="shared" si="9"/>
        <v>0</v>
      </c>
      <c r="Y12" s="181">
        <v>2</v>
      </c>
      <c r="Z12" s="182">
        <f t="shared" si="10"/>
        <v>2.9850746268656718</v>
      </c>
      <c r="AA12" s="183">
        <v>0</v>
      </c>
      <c r="AB12" s="185">
        <f t="shared" si="11"/>
        <v>0</v>
      </c>
      <c r="AC12" s="181">
        <v>1</v>
      </c>
      <c r="AD12" s="182">
        <f t="shared" si="12"/>
        <v>1.4925373134328359</v>
      </c>
      <c r="AE12" s="183">
        <v>0</v>
      </c>
      <c r="AF12" s="185">
        <f t="shared" si="13"/>
        <v>0</v>
      </c>
      <c r="AG12" s="181">
        <v>0</v>
      </c>
      <c r="AH12" s="182">
        <f t="shared" si="14"/>
        <v>0</v>
      </c>
      <c r="AI12" s="183">
        <v>1</v>
      </c>
      <c r="AJ12" s="185">
        <f t="shared" si="15"/>
        <v>1.4925373134328359</v>
      </c>
      <c r="AK12" s="181">
        <v>0</v>
      </c>
      <c r="AL12" s="182">
        <f t="shared" si="16"/>
        <v>0</v>
      </c>
      <c r="AM12" s="183">
        <v>0</v>
      </c>
      <c r="AN12" s="185">
        <f t="shared" si="17"/>
        <v>0</v>
      </c>
      <c r="AO12" s="181">
        <v>30</v>
      </c>
      <c r="AP12" s="182">
        <f t="shared" si="18"/>
        <v>44.776119402985074</v>
      </c>
      <c r="AQ12" s="183">
        <v>1</v>
      </c>
      <c r="AR12" s="185">
        <f t="shared" si="21"/>
        <v>1.4925373134328359</v>
      </c>
    </row>
    <row r="13" spans="1:44" customFormat="1" ht="15" customHeight="1" x14ac:dyDescent="0.2">
      <c r="AB13" s="87"/>
    </row>
    <row r="14" spans="1:44" customFormat="1" ht="47.25" customHeight="1" x14ac:dyDescent="0.2">
      <c r="A14" s="8" t="s">
        <v>7</v>
      </c>
      <c r="B14" s="316" t="s">
        <v>97</v>
      </c>
      <c r="C14" s="316"/>
      <c r="D14" s="316"/>
      <c r="E14" s="316"/>
      <c r="F14" s="316"/>
      <c r="G14" s="316"/>
      <c r="H14" s="316"/>
      <c r="I14" s="28"/>
      <c r="J14" s="28"/>
      <c r="K14" s="28"/>
      <c r="L14" s="28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</row>
    <row r="15" spans="1:44" customFormat="1" ht="34.5" customHeight="1" x14ac:dyDescent="0.2">
      <c r="A15" s="8" t="s">
        <v>3</v>
      </c>
      <c r="B15" s="343" t="str">
        <f>'Gráfico 12'!B$25</f>
        <v>Inscrições consulares do consulado de Tânger, Livro 6 (1931/1932), Livro 9 (1933/1934), Livro 13 (1936/1937). Consulta presencial dos livros disponibilizados pela Divisão de Arquivo e Biblioteca, Instituto Diplomático do Ministério dos Negócios Estrangeiros.</v>
      </c>
      <c r="C15" s="343"/>
      <c r="D15" s="343"/>
      <c r="E15" s="343"/>
      <c r="F15" s="343"/>
      <c r="G15" s="343"/>
      <c r="H15" s="34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4" customFormat="1" ht="11.25" x14ac:dyDescent="0.2">
      <c r="A16" s="10" t="s">
        <v>4</v>
      </c>
      <c r="B16" s="26" t="str">
        <f>Metainformação!B9</f>
        <v>13 de maio de 2025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</row>
    <row r="17" spans="1:42" customFormat="1" ht="11.25" x14ac:dyDescent="0.2">
      <c r="A17" s="38" t="s">
        <v>5</v>
      </c>
      <c r="B17" s="314" t="str">
        <f>Metainformação!B10</f>
        <v>http://observatorioemigracao.pt/np4/10259.html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customFormat="1" ht="15" customHeight="1" x14ac:dyDescent="0.2"/>
    <row r="19" spans="1:42" customFormat="1" ht="15" customHeight="1" x14ac:dyDescent="0.2"/>
    <row r="20" spans="1:42" customFormat="1" ht="15" customHeight="1" x14ac:dyDescent="0.2"/>
    <row r="21" spans="1:42" customFormat="1" ht="15" customHeight="1" x14ac:dyDescent="0.2"/>
    <row r="22" spans="1:42" customFormat="1" ht="15" customHeight="1" x14ac:dyDescent="0.2"/>
    <row r="23" spans="1:42" customFormat="1" ht="15" customHeight="1" x14ac:dyDescent="0.2"/>
    <row r="24" spans="1:42" customFormat="1" ht="15" customHeight="1" x14ac:dyDescent="0.2"/>
    <row r="25" spans="1:42" customFormat="1" ht="15" customHeight="1" x14ac:dyDescent="0.2"/>
    <row r="26" spans="1:42" customFormat="1" ht="15" customHeight="1" x14ac:dyDescent="0.2"/>
    <row r="27" spans="1:42" customFormat="1" ht="15" customHeight="1" x14ac:dyDescent="0.2"/>
    <row r="28" spans="1:42" customFormat="1" ht="30" customHeight="1" x14ac:dyDescent="0.2">
      <c r="A28" s="2"/>
    </row>
    <row r="29" spans="1:42" customFormat="1" ht="15" customHeight="1" x14ac:dyDescent="0.2">
      <c r="A29" s="2"/>
    </row>
    <row r="30" spans="1:42" customFormat="1" ht="15" customHeight="1" x14ac:dyDescent="0.2">
      <c r="A30" s="2"/>
    </row>
    <row r="31" spans="1:42" customFormat="1" ht="15" customHeight="1" x14ac:dyDescent="0.2">
      <c r="A31" s="2"/>
    </row>
    <row r="32" spans="1:42" customFormat="1" ht="15" customHeight="1" x14ac:dyDescent="0.2">
      <c r="A32" s="2"/>
    </row>
    <row r="33" spans="1:1" customFormat="1" ht="15" customHeight="1" x14ac:dyDescent="0.2">
      <c r="A33" s="2"/>
    </row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/>
    <row r="47" spans="1:1" customFormat="1" ht="15" customHeight="1" x14ac:dyDescent="0.2"/>
    <row r="48" spans="1:1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spans="2:42" customFormat="1" ht="15" customHeight="1" x14ac:dyDescent="0.2"/>
    <row r="66" spans="2:42" customFormat="1" ht="15" customHeight="1" x14ac:dyDescent="0.2"/>
    <row r="67" spans="2:42" customFormat="1" ht="15" customHeight="1" x14ac:dyDescent="0.2"/>
    <row r="68" spans="2:42" customFormat="1" ht="15" customHeight="1" x14ac:dyDescent="0.2"/>
    <row r="69" spans="2:42" customFormat="1" ht="15" customHeight="1" x14ac:dyDescent="0.2"/>
    <row r="70" spans="2:42" customFormat="1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2:42" customFormat="1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2:42" customFormat="1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2:42" customFormat="1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2:42" customFormat="1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2:42" customFormat="1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2:42" customFormat="1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2:42" customFormat="1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2:42" customFormat="1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2:42" customFormat="1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2:42" customFormat="1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2:42" customFormat="1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2:42" customFormat="1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2:42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</sheetData>
  <mergeCells count="27">
    <mergeCell ref="AQ4:AR4"/>
    <mergeCell ref="B2:L2"/>
    <mergeCell ref="B3:B5"/>
    <mergeCell ref="E4:F4"/>
    <mergeCell ref="G4:H4"/>
    <mergeCell ref="I4:J4"/>
    <mergeCell ref="K4:L4"/>
    <mergeCell ref="AK4:AL4"/>
    <mergeCell ref="AM4:AN4"/>
    <mergeCell ref="AO4:AP4"/>
    <mergeCell ref="AE4:AF4"/>
    <mergeCell ref="AG4:AH4"/>
    <mergeCell ref="AI4:AJ4"/>
    <mergeCell ref="W4:X4"/>
    <mergeCell ref="Y4:Z4"/>
    <mergeCell ref="C3:AP3"/>
    <mergeCell ref="AA4:AB4"/>
    <mergeCell ref="AC4:AD4"/>
    <mergeCell ref="B17:L17"/>
    <mergeCell ref="S4:T4"/>
    <mergeCell ref="U4:V4"/>
    <mergeCell ref="M4:N4"/>
    <mergeCell ref="O4:P4"/>
    <mergeCell ref="Q4:R4"/>
    <mergeCell ref="C4:D4"/>
    <mergeCell ref="B14:H14"/>
    <mergeCell ref="B15:H15"/>
  </mergeCells>
  <hyperlinks>
    <hyperlink ref="E17:L17" r:id="rId1" display="http://observatorioemigracao.pt/np4/8713.html" xr:uid="{00000000-0004-0000-0800-000000000000}"/>
    <hyperlink ref="B17" r:id="rId2" display="http://observatorioemigracao.pt/np4/9555.html" xr:uid="{00000000-0004-0000-0800-000001000000}"/>
    <hyperlink ref="M17:N17" r:id="rId3" display="http://observatorioemigracao.pt/np4/8713.html" xr:uid="{00000000-0004-0000-0800-000003000000}"/>
    <hyperlink ref="O17:P17" r:id="rId4" display="http://observatorioemigracao.pt/np4/8713.html" xr:uid="{00000000-0004-0000-0800-000004000000}"/>
    <hyperlink ref="Q17:R17" r:id="rId5" display="http://observatorioemigracao.pt/np4/8713.html" xr:uid="{00000000-0004-0000-0800-000005000000}"/>
    <hyperlink ref="S17:T17" r:id="rId6" display="http://observatorioemigracao.pt/np4/8713.html" xr:uid="{00000000-0004-0000-0800-000006000000}"/>
    <hyperlink ref="U17:V17" r:id="rId7" display="http://observatorioemigracao.pt/np4/8713.html" xr:uid="{00000000-0004-0000-0800-000007000000}"/>
    <hyperlink ref="W17:X17" r:id="rId8" display="http://observatorioemigracao.pt/np4/8713.html" xr:uid="{00000000-0004-0000-0800-000008000000}"/>
    <hyperlink ref="Y17:Z17" r:id="rId9" display="http://observatorioemigracao.pt/np4/8713.html" xr:uid="{00000000-0004-0000-0800-000009000000}"/>
    <hyperlink ref="AA17:AB17" r:id="rId10" display="http://observatorioemigracao.pt/np4/8713.html" xr:uid="{00000000-0004-0000-0800-00000A000000}"/>
    <hyperlink ref="AC17:AD17" r:id="rId11" display="http://observatorioemigracao.pt/np4/8713.html" xr:uid="{00000000-0004-0000-0800-00000B000000}"/>
    <hyperlink ref="AE17:AF17" r:id="rId12" display="http://observatorioemigracao.pt/np4/8713.html" xr:uid="{00000000-0004-0000-0800-00000C000000}"/>
    <hyperlink ref="AG17:AH17" r:id="rId13" display="http://observatorioemigracao.pt/np4/8713.html" xr:uid="{00000000-0004-0000-0800-00000D000000}"/>
    <hyperlink ref="AI17:AJ17" r:id="rId14" display="http://observatorioemigracao.pt/np4/8713.html" xr:uid="{00000000-0004-0000-0800-00000E000000}"/>
    <hyperlink ref="AK17:AL17" r:id="rId15" display="http://observatorioemigracao.pt/np4/8713.html" xr:uid="{00000000-0004-0000-0800-00000F000000}"/>
    <hyperlink ref="AM17:AN17" r:id="rId16" display="http://observatorioemigracao.pt/np4/8713.html" xr:uid="{00000000-0004-0000-0800-000010000000}"/>
    <hyperlink ref="AO17:AP17" r:id="rId17" display="http://observatorioemigracao.pt/np4/8713.html" xr:uid="{00000000-0004-0000-0800-000011000000}"/>
    <hyperlink ref="E1" location="Indice!A1" display="[índice Ç]" xr:uid="{BEC07605-75FC-4B62-A92F-0A7F92148DF1}"/>
    <hyperlink ref="B17:L17" r:id="rId18" display="http://observatorioemigracao.pt/np4/10259.html" xr:uid="{F106092E-8C42-418A-A8EE-6401DA00A28A}"/>
  </hyperlinks>
  <pageMargins left="0.7" right="0.7" top="0.75" bottom="0.75" header="0.3" footer="0.3"/>
  <pageSetup paperSize="9" orientation="portrait" horizontalDpi="4294967293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25</vt:i4>
      </vt:variant>
    </vt:vector>
  </HeadingPairs>
  <TitlesOfParts>
    <vt:vector size="25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 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2025-11-04T16:01:36Z</dcterms:modified>
</cp:coreProperties>
</file>